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LydiaCH/Documents/Business/Love Yourself Financially/"/>
    </mc:Choice>
  </mc:AlternateContent>
  <xr:revisionPtr revIDLastSave="0" documentId="13_ncr:1_{7D6B027E-6F06-5D43-B903-F9C14EC5942E}" xr6:coauthVersionLast="36" xr6:coauthVersionMax="45" xr10:uidLastSave="{00000000-0000-0000-0000-000000000000}"/>
  <bookViews>
    <workbookView xWindow="0" yWindow="460" windowWidth="23260" windowHeight="14520" xr2:uid="{4403CD37-4847-DB4B-BCA6-998B58D6C026}"/>
  </bookViews>
  <sheets>
    <sheet name="Budget" sheetId="7" r:id="rId1"/>
    <sheet name="Actuals" sheetId="10" r:id="rId2"/>
    <sheet name="Summary" sheetId="9" r:id="rId3"/>
  </sheets>
  <definedNames>
    <definedName name="_xlnm._FilterDatabase" localSheetId="1" hidden="1">Actuals!$A$12:$S$119</definedName>
    <definedName name="_xlnm._FilterDatabase" localSheetId="0" hidden="1">Budget!$A$9:$F$113</definedName>
    <definedName name="Airfare">#REF!</definedName>
    <definedName name="Bank_Loans">#REF!</definedName>
    <definedName name="Beuty_well_being">#REF!</definedName>
    <definedName name="Business_Expense">#REF!</definedName>
    <definedName name="Cable">#REF!</definedName>
    <definedName name="Car_Insurance">#REF!</definedName>
    <definedName name="Car_Maintenance">#REF!</definedName>
    <definedName name="Car_Payment">#REF!</definedName>
    <definedName name="Car_Washing">#REF!</definedName>
    <definedName name="Cell_Phone">#REF!</definedName>
    <definedName name="Charity">#REF!</definedName>
    <definedName name="Credit_Card_1">#REF!</definedName>
    <definedName name="Credit_Card_2">#REF!</definedName>
    <definedName name="Dry_cleaning">#REF!</definedName>
    <definedName name="Eating_Out">#REF!</definedName>
    <definedName name="Entertainment">#REF!</definedName>
    <definedName name="Family">#REF!</definedName>
    <definedName name="Fuel_Gas">#REF!</definedName>
    <definedName name="Giving">#REF!</definedName>
    <definedName name="Groceries">#REF!</definedName>
    <definedName name="Gym">#REF!</definedName>
    <definedName name="Health">#REF!</definedName>
    <definedName name="Health_Beauty">#REF!</definedName>
    <definedName name="Home_Insurance">#REF!</definedName>
    <definedName name="Home_Maintenance">#REF!</definedName>
    <definedName name="Internet">#REF!</definedName>
    <definedName name="Life_Insurance">#REF!</definedName>
    <definedName name="Miscellaneous">#REF!</definedName>
    <definedName name="MonthsPassed" localSheetId="1">Actuals!$D$9</definedName>
    <definedName name="MonthsPassed">#REF!</definedName>
    <definedName name="Other">#REF!</definedName>
    <definedName name="Other_income">#REF!</definedName>
    <definedName name="Prescriptions">#REF!</definedName>
    <definedName name="Public_Transport">#REF!</definedName>
    <definedName name="Rent_Mortgage">#REF!</definedName>
    <definedName name="Salary">#REF!</definedName>
    <definedName name="Savings_Goal">#REF!</definedName>
    <definedName name="SideHustle">#REF!</definedName>
    <definedName name="Student_Loan">#REF!</definedName>
    <definedName name="Utilities">#REF!</definedName>
    <definedName name="Vacation">#REF!</definedName>
    <definedName name="Vitamins_Supplements">#REF!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10" l="1"/>
  <c r="D8" i="10" l="1"/>
  <c r="D9" i="10" s="1"/>
  <c r="E16" i="7"/>
  <c r="F15" i="10" l="1"/>
  <c r="G36" i="10" l="1"/>
  <c r="H36" i="10"/>
  <c r="J36" i="10"/>
  <c r="K36" i="10"/>
  <c r="L36" i="10"/>
  <c r="M36" i="10"/>
  <c r="N36" i="10"/>
  <c r="O36" i="10"/>
  <c r="P36" i="10"/>
  <c r="Q36" i="10"/>
  <c r="B17" i="9"/>
  <c r="E20" i="7"/>
  <c r="G117" i="10"/>
  <c r="H117" i="10"/>
  <c r="I117" i="10"/>
  <c r="J117" i="10"/>
  <c r="K117" i="10"/>
  <c r="L117" i="10"/>
  <c r="M117" i="10"/>
  <c r="N117" i="10"/>
  <c r="O117" i="10"/>
  <c r="P117" i="10"/>
  <c r="Q117" i="10"/>
  <c r="F117" i="10"/>
  <c r="G112" i="10"/>
  <c r="H112" i="10"/>
  <c r="I112" i="10"/>
  <c r="J112" i="10"/>
  <c r="K112" i="10"/>
  <c r="L112" i="10"/>
  <c r="M112" i="10"/>
  <c r="N112" i="10"/>
  <c r="O112" i="10"/>
  <c r="P112" i="10"/>
  <c r="Q112" i="10"/>
  <c r="F112" i="10"/>
  <c r="G108" i="10"/>
  <c r="H108" i="10"/>
  <c r="I108" i="10"/>
  <c r="J108" i="10"/>
  <c r="K108" i="10"/>
  <c r="L108" i="10"/>
  <c r="M108" i="10"/>
  <c r="N108" i="10"/>
  <c r="O108" i="10"/>
  <c r="P108" i="10"/>
  <c r="Q108" i="10"/>
  <c r="F108" i="10"/>
  <c r="G95" i="10"/>
  <c r="H95" i="10"/>
  <c r="I95" i="10"/>
  <c r="J95" i="10"/>
  <c r="K95" i="10"/>
  <c r="L95" i="10"/>
  <c r="M95" i="10"/>
  <c r="N95" i="10"/>
  <c r="O95" i="10"/>
  <c r="P95" i="10"/>
  <c r="Q95" i="10"/>
  <c r="F95" i="10"/>
  <c r="G75" i="10"/>
  <c r="H75" i="10"/>
  <c r="I75" i="10"/>
  <c r="J75" i="10"/>
  <c r="K75" i="10"/>
  <c r="L75" i="10"/>
  <c r="M75" i="10"/>
  <c r="N75" i="10"/>
  <c r="O75" i="10"/>
  <c r="P75" i="10"/>
  <c r="Q75" i="10"/>
  <c r="F75" i="10"/>
  <c r="G64" i="10"/>
  <c r="H64" i="10"/>
  <c r="I64" i="10"/>
  <c r="J64" i="10"/>
  <c r="K64" i="10"/>
  <c r="L64" i="10"/>
  <c r="M64" i="10"/>
  <c r="N64" i="10"/>
  <c r="O64" i="10"/>
  <c r="P64" i="10"/>
  <c r="Q64" i="10"/>
  <c r="F64" i="10"/>
  <c r="G54" i="10"/>
  <c r="H54" i="10"/>
  <c r="I54" i="10"/>
  <c r="J54" i="10"/>
  <c r="K54" i="10"/>
  <c r="L54" i="10"/>
  <c r="M54" i="10"/>
  <c r="N54" i="10"/>
  <c r="O54" i="10"/>
  <c r="P54" i="10"/>
  <c r="Q54" i="10"/>
  <c r="F54" i="10"/>
  <c r="G49" i="10"/>
  <c r="H49" i="10"/>
  <c r="J49" i="10"/>
  <c r="K49" i="10"/>
  <c r="L49" i="10"/>
  <c r="M49" i="10"/>
  <c r="N49" i="10"/>
  <c r="O49" i="10"/>
  <c r="P49" i="10"/>
  <c r="Q49" i="10"/>
  <c r="F49" i="10"/>
  <c r="I36" i="10"/>
  <c r="R116" i="10"/>
  <c r="R115" i="10"/>
  <c r="R111" i="10"/>
  <c r="R112" i="10" s="1"/>
  <c r="D30" i="9" s="1"/>
  <c r="R107" i="10"/>
  <c r="R106" i="10"/>
  <c r="R105" i="10"/>
  <c r="R104" i="10"/>
  <c r="R103" i="10"/>
  <c r="R102" i="10"/>
  <c r="R101" i="10"/>
  <c r="R100" i="10"/>
  <c r="R99" i="10"/>
  <c r="R98" i="10"/>
  <c r="R94" i="10"/>
  <c r="R93" i="10"/>
  <c r="R92" i="10"/>
  <c r="R91" i="10"/>
  <c r="R90" i="10"/>
  <c r="R89" i="10"/>
  <c r="R88" i="10"/>
  <c r="R87" i="10"/>
  <c r="R86" i="10"/>
  <c r="R85" i="10"/>
  <c r="R84" i="10"/>
  <c r="R83" i="10"/>
  <c r="R82" i="10"/>
  <c r="R81" i="10"/>
  <c r="R80" i="10"/>
  <c r="R79" i="10"/>
  <c r="R78" i="10"/>
  <c r="R74" i="10"/>
  <c r="R73" i="10"/>
  <c r="R72" i="10"/>
  <c r="R71" i="10"/>
  <c r="R70" i="10"/>
  <c r="R69" i="10"/>
  <c r="R68" i="10"/>
  <c r="R67" i="10"/>
  <c r="R63" i="10"/>
  <c r="R62" i="10"/>
  <c r="R61" i="10"/>
  <c r="R60" i="10"/>
  <c r="R59" i="10"/>
  <c r="R58" i="10"/>
  <c r="R57" i="10"/>
  <c r="R53" i="10"/>
  <c r="R52" i="10"/>
  <c r="R48" i="10"/>
  <c r="R47" i="10"/>
  <c r="R46" i="10"/>
  <c r="R45" i="10"/>
  <c r="R44" i="10"/>
  <c r="R43" i="10"/>
  <c r="R42" i="10"/>
  <c r="R39" i="10"/>
  <c r="R32" i="10"/>
  <c r="R31" i="10"/>
  <c r="R27" i="10"/>
  <c r="R26" i="10"/>
  <c r="G28" i="10"/>
  <c r="H28" i="10"/>
  <c r="F28" i="10"/>
  <c r="G21" i="10"/>
  <c r="H21" i="10"/>
  <c r="I21" i="10"/>
  <c r="J21" i="10"/>
  <c r="K21" i="10"/>
  <c r="L21" i="10"/>
  <c r="M21" i="10"/>
  <c r="N21" i="10"/>
  <c r="O21" i="10"/>
  <c r="P21" i="10"/>
  <c r="Q21" i="10"/>
  <c r="F21" i="10"/>
  <c r="E110" i="7"/>
  <c r="E109" i="7"/>
  <c r="E105" i="7"/>
  <c r="E101" i="7"/>
  <c r="E100" i="7"/>
  <c r="E99" i="7"/>
  <c r="E98" i="7"/>
  <c r="E97" i="7"/>
  <c r="E96" i="7"/>
  <c r="E95" i="7"/>
  <c r="E94" i="7"/>
  <c r="E93" i="7"/>
  <c r="E92" i="7"/>
  <c r="E91" i="7"/>
  <c r="E88" i="7"/>
  <c r="E87" i="7"/>
  <c r="E86" i="7"/>
  <c r="E85" i="7"/>
  <c r="E84" i="7"/>
  <c r="E83" i="7"/>
  <c r="E82" i="7"/>
  <c r="E81" i="7"/>
  <c r="E80" i="7"/>
  <c r="E79" i="7"/>
  <c r="E78" i="7"/>
  <c r="E77" i="7"/>
  <c r="E76" i="7"/>
  <c r="E75" i="7"/>
  <c r="E74" i="7"/>
  <c r="E73" i="7"/>
  <c r="E72" i="7"/>
  <c r="E68" i="7"/>
  <c r="E67" i="7"/>
  <c r="E66" i="7"/>
  <c r="E65" i="7"/>
  <c r="E64" i="7"/>
  <c r="E62" i="7"/>
  <c r="E61" i="7"/>
  <c r="E57" i="7"/>
  <c r="E56" i="7"/>
  <c r="E55" i="7"/>
  <c r="E54" i="7"/>
  <c r="E53" i="7"/>
  <c r="E52" i="7"/>
  <c r="E51" i="7"/>
  <c r="E46" i="7"/>
  <c r="E42" i="7"/>
  <c r="E41" i="7"/>
  <c r="E40" i="7"/>
  <c r="E39" i="7"/>
  <c r="E38" i="7"/>
  <c r="E37" i="7"/>
  <c r="E36" i="7"/>
  <c r="E35" i="7"/>
  <c r="E34" i="7"/>
  <c r="E33" i="7"/>
  <c r="E29" i="7"/>
  <c r="E28" i="7"/>
  <c r="E27" i="7"/>
  <c r="E26" i="7"/>
  <c r="E25" i="7"/>
  <c r="E13" i="7"/>
  <c r="E12" i="7"/>
  <c r="E11" i="7"/>
  <c r="D19" i="10"/>
  <c r="E19" i="10" s="1"/>
  <c r="D20" i="10"/>
  <c r="E20" i="10" s="1"/>
  <c r="D23" i="10"/>
  <c r="D31" i="10"/>
  <c r="E31" i="10" s="1"/>
  <c r="D32" i="10"/>
  <c r="E32" i="10" s="1"/>
  <c r="D33" i="10"/>
  <c r="E33" i="10" s="1"/>
  <c r="D34" i="10"/>
  <c r="E34" i="10" s="1"/>
  <c r="D35" i="10"/>
  <c r="E35" i="10" s="1"/>
  <c r="D39" i="10"/>
  <c r="E39" i="10" s="1"/>
  <c r="D40" i="10"/>
  <c r="E40" i="10" s="1"/>
  <c r="D41" i="10"/>
  <c r="E41" i="10" s="1"/>
  <c r="D42" i="10"/>
  <c r="E42" i="10" s="1"/>
  <c r="D43" i="10"/>
  <c r="E43" i="10" s="1"/>
  <c r="D44" i="10"/>
  <c r="E44" i="10" s="1"/>
  <c r="D45" i="10"/>
  <c r="E45" i="10" s="1"/>
  <c r="D46" i="10"/>
  <c r="E46" i="10" s="1"/>
  <c r="D47" i="10"/>
  <c r="E47" i="10" s="1"/>
  <c r="D48" i="10"/>
  <c r="E48" i="10" s="1"/>
  <c r="D52" i="10"/>
  <c r="E52" i="10" s="1"/>
  <c r="D57" i="10"/>
  <c r="E57" i="10" s="1"/>
  <c r="D58" i="10"/>
  <c r="E58" i="10" s="1"/>
  <c r="D59" i="10"/>
  <c r="E59" i="10" s="1"/>
  <c r="D60" i="10"/>
  <c r="E60" i="10" s="1"/>
  <c r="D61" i="10"/>
  <c r="E61" i="10" s="1"/>
  <c r="D62" i="10"/>
  <c r="E62" i="10" s="1"/>
  <c r="D63" i="10"/>
  <c r="E63" i="10" s="1"/>
  <c r="D67" i="10"/>
  <c r="E67" i="10" s="1"/>
  <c r="D68" i="10"/>
  <c r="E68" i="10" s="1"/>
  <c r="D70" i="10"/>
  <c r="E70" i="10" s="1"/>
  <c r="D71" i="10"/>
  <c r="E71" i="10" s="1"/>
  <c r="D72" i="10"/>
  <c r="E72" i="10" s="1"/>
  <c r="D73" i="10"/>
  <c r="E73" i="10" s="1"/>
  <c r="D74" i="10"/>
  <c r="E74" i="10" s="1"/>
  <c r="D78" i="10"/>
  <c r="E78" i="10" s="1"/>
  <c r="D79" i="10"/>
  <c r="E79" i="10" s="1"/>
  <c r="D80" i="10"/>
  <c r="E80" i="10" s="1"/>
  <c r="D81" i="10"/>
  <c r="E81" i="10" s="1"/>
  <c r="D82" i="10"/>
  <c r="E82" i="10" s="1"/>
  <c r="D83" i="10"/>
  <c r="E83" i="10" s="1"/>
  <c r="D84" i="10"/>
  <c r="E84" i="10" s="1"/>
  <c r="D85" i="10"/>
  <c r="E85" i="10" s="1"/>
  <c r="D86" i="10"/>
  <c r="E86" i="10" s="1"/>
  <c r="D87" i="10"/>
  <c r="E87" i="10" s="1"/>
  <c r="D88" i="10"/>
  <c r="E88" i="10" s="1"/>
  <c r="D89" i="10"/>
  <c r="E89" i="10" s="1"/>
  <c r="D90" i="10"/>
  <c r="E90" i="10" s="1"/>
  <c r="D91" i="10"/>
  <c r="E91" i="10" s="1"/>
  <c r="D92" i="10"/>
  <c r="E92" i="10" s="1"/>
  <c r="D93" i="10"/>
  <c r="E93" i="10" s="1"/>
  <c r="D94" i="10"/>
  <c r="E94" i="10" s="1"/>
  <c r="D98" i="10"/>
  <c r="E98" i="10" s="1"/>
  <c r="D99" i="10"/>
  <c r="E99" i="10" s="1"/>
  <c r="D100" i="10"/>
  <c r="E100" i="10" s="1"/>
  <c r="D101" i="10"/>
  <c r="E101" i="10" s="1"/>
  <c r="D102" i="10"/>
  <c r="E102" i="10" s="1"/>
  <c r="D103" i="10"/>
  <c r="E103" i="10" s="1"/>
  <c r="D104" i="10"/>
  <c r="E104" i="10" s="1"/>
  <c r="D105" i="10"/>
  <c r="E105" i="10" s="1"/>
  <c r="D106" i="10"/>
  <c r="E106" i="10" s="1"/>
  <c r="D107" i="10"/>
  <c r="E107" i="10" s="1"/>
  <c r="D111" i="10"/>
  <c r="E111" i="10" s="1"/>
  <c r="D115" i="10"/>
  <c r="E115" i="10" s="1"/>
  <c r="D116" i="10"/>
  <c r="E116" i="10" s="1"/>
  <c r="D18" i="10"/>
  <c r="E18" i="10" s="1"/>
  <c r="Q28" i="10"/>
  <c r="O28" i="10"/>
  <c r="K28" i="10"/>
  <c r="J28" i="10"/>
  <c r="R20" i="10"/>
  <c r="R19" i="10"/>
  <c r="D111" i="7"/>
  <c r="E111" i="7" s="1"/>
  <c r="D106" i="7"/>
  <c r="D112" i="10" s="1"/>
  <c r="E112" i="10" s="1"/>
  <c r="C30" i="9" s="1"/>
  <c r="D102" i="7"/>
  <c r="E102" i="7" s="1"/>
  <c r="D89" i="7"/>
  <c r="E89" i="7" s="1"/>
  <c r="D63" i="7"/>
  <c r="D69" i="7" s="1"/>
  <c r="E69" i="7" s="1"/>
  <c r="D58" i="7"/>
  <c r="D64" i="10" s="1"/>
  <c r="E64" i="10" s="1"/>
  <c r="C26" i="9" s="1"/>
  <c r="D47" i="7"/>
  <c r="D48" i="7" s="1"/>
  <c r="D54" i="10" s="1"/>
  <c r="E54" i="10" s="1"/>
  <c r="C25" i="9" s="1"/>
  <c r="D43" i="7"/>
  <c r="C7" i="9" s="1"/>
  <c r="D30" i="7"/>
  <c r="E30" i="7" s="1"/>
  <c r="D14" i="7"/>
  <c r="D17" i="7" s="1"/>
  <c r="D24" i="10" s="1"/>
  <c r="E24" i="10" s="1"/>
  <c r="E63" i="7" l="1"/>
  <c r="C9" i="9"/>
  <c r="D69" i="10"/>
  <c r="E69" i="10" s="1"/>
  <c r="C10" i="9"/>
  <c r="D53" i="10"/>
  <c r="E53" i="10" s="1"/>
  <c r="E47" i="7"/>
  <c r="C6" i="9"/>
  <c r="I28" i="10"/>
  <c r="E30" i="9"/>
  <c r="R108" i="10"/>
  <c r="D29" i="9" s="1"/>
  <c r="R117" i="10"/>
  <c r="D31" i="9" s="1"/>
  <c r="R54" i="10"/>
  <c r="R95" i="10"/>
  <c r="D28" i="9" s="1"/>
  <c r="I40" i="10"/>
  <c r="R41" i="10"/>
  <c r="R75" i="10"/>
  <c r="D27" i="9" s="1"/>
  <c r="F35" i="10"/>
  <c r="R35" i="10" s="1"/>
  <c r="R64" i="10"/>
  <c r="D117" i="10"/>
  <c r="E117" i="10" s="1"/>
  <c r="C31" i="9" s="1"/>
  <c r="E17" i="7"/>
  <c r="E48" i="7"/>
  <c r="E58" i="7"/>
  <c r="E106" i="7"/>
  <c r="D108" i="10"/>
  <c r="E108" i="10" s="1"/>
  <c r="C29" i="9" s="1"/>
  <c r="D36" i="10"/>
  <c r="E36" i="10" s="1"/>
  <c r="C23" i="9" s="1"/>
  <c r="C11" i="9"/>
  <c r="D75" i="10"/>
  <c r="E75" i="10" s="1"/>
  <c r="C3" i="9"/>
  <c r="C12" i="9"/>
  <c r="C13" i="9"/>
  <c r="D49" i="10"/>
  <c r="E49" i="10" s="1"/>
  <c r="C24" i="9" s="1"/>
  <c r="C14" i="9"/>
  <c r="E43" i="7"/>
  <c r="D95" i="10"/>
  <c r="E95" i="10" s="1"/>
  <c r="C28" i="9" s="1"/>
  <c r="E14" i="7"/>
  <c r="C8" i="9"/>
  <c r="D21" i="10"/>
  <c r="Q119" i="10"/>
  <c r="Q121" i="10" s="1"/>
  <c r="H119" i="10"/>
  <c r="H121" i="10" s="1"/>
  <c r="M28" i="10"/>
  <c r="M119" i="10" s="1"/>
  <c r="M121" i="10" s="1"/>
  <c r="P28" i="10"/>
  <c r="P119" i="10" s="1"/>
  <c r="P121" i="10" s="1"/>
  <c r="J119" i="10"/>
  <c r="J121" i="10" s="1"/>
  <c r="R34" i="10"/>
  <c r="O119" i="10"/>
  <c r="O121" i="10" s="1"/>
  <c r="K119" i="10"/>
  <c r="K121" i="10" s="1"/>
  <c r="N28" i="10"/>
  <c r="N119" i="10" s="1"/>
  <c r="N121" i="10" s="1"/>
  <c r="D21" i="7"/>
  <c r="D19" i="7"/>
  <c r="D18" i="7"/>
  <c r="E21" i="10" l="1"/>
  <c r="C19" i="9" s="1"/>
  <c r="E29" i="9"/>
  <c r="E28" i="9"/>
  <c r="E31" i="9"/>
  <c r="C27" i="9"/>
  <c r="E27" i="9" s="1"/>
  <c r="D26" i="9"/>
  <c r="E26" i="9" s="1"/>
  <c r="D25" i="9"/>
  <c r="E25" i="9" s="1"/>
  <c r="R25" i="10"/>
  <c r="L28" i="10"/>
  <c r="I49" i="10"/>
  <c r="R40" i="10"/>
  <c r="D26" i="10"/>
  <c r="E26" i="10" s="1"/>
  <c r="E19" i="7"/>
  <c r="E21" i="7"/>
  <c r="D27" i="10"/>
  <c r="E27" i="10" s="1"/>
  <c r="D25" i="10"/>
  <c r="E25" i="10" s="1"/>
  <c r="E18" i="7"/>
  <c r="D22" i="7"/>
  <c r="C38" i="9" l="1"/>
  <c r="L119" i="10"/>
  <c r="L121" i="10" s="1"/>
  <c r="R28" i="10"/>
  <c r="I119" i="10"/>
  <c r="I121" i="10" s="1"/>
  <c r="R49" i="10"/>
  <c r="D113" i="7"/>
  <c r="E22" i="7"/>
  <c r="C5" i="9"/>
  <c r="C15" i="9" s="1"/>
  <c r="D28" i="10"/>
  <c r="E28" i="10" s="1"/>
  <c r="C21" i="9" s="1"/>
  <c r="G119" i="10"/>
  <c r="G121" i="10" s="1"/>
  <c r="R18" i="10"/>
  <c r="D24" i="9" l="1"/>
  <c r="E24" i="9" s="1"/>
  <c r="D21" i="9"/>
  <c r="R33" i="10"/>
  <c r="R36" i="10" s="1"/>
  <c r="F36" i="10"/>
  <c r="F119" i="10" s="1"/>
  <c r="F121" i="10" s="1"/>
  <c r="G15" i="10" s="1"/>
  <c r="R21" i="10"/>
  <c r="E113" i="7"/>
  <c r="D119" i="10"/>
  <c r="H15" i="10" l="1"/>
  <c r="I15" i="10" s="1"/>
  <c r="R15" i="10" s="1"/>
  <c r="E119" i="10"/>
  <c r="D38" i="9"/>
  <c r="E38" i="9" s="1"/>
  <c r="D19" i="9"/>
  <c r="E19" i="9" s="1"/>
  <c r="E21" i="9"/>
  <c r="D23" i="9"/>
  <c r="D32" i="9" s="1"/>
  <c r="D40" i="9" s="1"/>
  <c r="C32" i="9" l="1"/>
  <c r="C51" i="9" s="1"/>
  <c r="E23" i="9"/>
  <c r="D42" i="9"/>
  <c r="C40" i="9"/>
  <c r="E40" i="9" s="1"/>
  <c r="D46" i="9"/>
  <c r="C45" i="9"/>
  <c r="D44" i="9"/>
  <c r="D45" i="9"/>
  <c r="C42" i="9"/>
  <c r="D43" i="9"/>
  <c r="D49" i="9"/>
  <c r="C50" i="9"/>
  <c r="C46" i="9"/>
  <c r="D47" i="9"/>
  <c r="C49" i="9"/>
  <c r="C43" i="9"/>
  <c r="D50" i="9"/>
  <c r="D48" i="9"/>
  <c r="C48" i="9"/>
  <c r="C44" i="9"/>
  <c r="C47" i="9"/>
  <c r="R119" i="10"/>
  <c r="E32" i="9" l="1"/>
  <c r="D51" i="9"/>
  <c r="E51" i="9" s="1"/>
  <c r="E46" i="9"/>
  <c r="E45" i="9"/>
  <c r="E42" i="9"/>
  <c r="E48" i="9"/>
  <c r="E47" i="9"/>
  <c r="E50" i="9"/>
  <c r="E43" i="9"/>
  <c r="E44" i="9"/>
  <c r="E49" i="9"/>
  <c r="R121" i="10"/>
</calcChain>
</file>

<file path=xl/sharedStrings.xml><?xml version="1.0" encoding="utf-8"?>
<sst xmlns="http://schemas.openxmlformats.org/spreadsheetml/2006/main" count="333" uniqueCount="160">
  <si>
    <t>Total</t>
  </si>
  <si>
    <t>Utilities</t>
  </si>
  <si>
    <t>Home Maintenance</t>
  </si>
  <si>
    <t>Internet</t>
  </si>
  <si>
    <t>Home Insurance</t>
  </si>
  <si>
    <t>Car Insurance</t>
  </si>
  <si>
    <t>Groceries</t>
  </si>
  <si>
    <t>Entertainment</t>
  </si>
  <si>
    <t xml:space="preserve"> </t>
  </si>
  <si>
    <t>Actuals</t>
  </si>
  <si>
    <t>Vacation</t>
  </si>
  <si>
    <t>Income</t>
  </si>
  <si>
    <t>Salary</t>
  </si>
  <si>
    <t>Example: Rent, WebDesign Online Store etc</t>
  </si>
  <si>
    <t>Main Source, Bonus etc</t>
  </si>
  <si>
    <t>Car Maintenance</t>
  </si>
  <si>
    <t>Charity</t>
  </si>
  <si>
    <t>Other Income</t>
  </si>
  <si>
    <t>Jan</t>
  </si>
  <si>
    <t>Feb</t>
  </si>
  <si>
    <t>Mar</t>
  </si>
  <si>
    <t>Apr</t>
  </si>
  <si>
    <t>May</t>
  </si>
  <si>
    <t>June</t>
  </si>
  <si>
    <t>July</t>
  </si>
  <si>
    <t>Aug</t>
  </si>
  <si>
    <t>Sep</t>
  </si>
  <si>
    <t>Oct</t>
  </si>
  <si>
    <t>Nov</t>
  </si>
  <si>
    <t>Dec</t>
  </si>
  <si>
    <t>Over/Under</t>
  </si>
  <si>
    <t>Months Passed</t>
  </si>
  <si>
    <t>Budget Up to Current Month</t>
  </si>
  <si>
    <t>This category can include concert tickets, sporting events, game nights (e.g. a night out bowling), vacations, movies, streaming service subscriptions (e.g., Hulu and Netflix), kids’ activities, restaurants (if you didn’t include this expense under “Food”), video games, hobbies, really anything that constitutes fun and entertainment for your family. Enjoy this money however you wish—you’ve earned it!</t>
  </si>
  <si>
    <t>For example, if you have a larger family, it’s likely you spend a fair amount on clothes and haircuts for your kids. If you’ve maxed out your “Personal Expenses” category, you could account for those items here. </t>
  </si>
  <si>
    <t>Rent / Mortgage</t>
  </si>
  <si>
    <t>Property Taxes</t>
  </si>
  <si>
    <t>Housing Association Dues</t>
  </si>
  <si>
    <t>Car Payments</t>
  </si>
  <si>
    <t>Car Registration</t>
  </si>
  <si>
    <t>Driver License Renewal</t>
  </si>
  <si>
    <t>Petrol</t>
  </si>
  <si>
    <t>Car Parking</t>
  </si>
  <si>
    <t>Tolls</t>
  </si>
  <si>
    <t>Public Transit</t>
  </si>
  <si>
    <t>Taxis</t>
  </si>
  <si>
    <t>Take-Out</t>
  </si>
  <si>
    <t>Water</t>
  </si>
  <si>
    <t>Electricity</t>
  </si>
  <si>
    <t>HVAC</t>
  </si>
  <si>
    <t>Cell Phone Plan</t>
  </si>
  <si>
    <t>Cell Phone (Physical Gadget)</t>
  </si>
  <si>
    <t>Cable TV or Streaming Subscriptions</t>
  </si>
  <si>
    <t>Land Line</t>
  </si>
  <si>
    <t>Health Insurance</t>
  </si>
  <si>
    <t>General Doctor Visits</t>
  </si>
  <si>
    <t>Dentist</t>
  </si>
  <si>
    <t>Eye Glasses</t>
  </si>
  <si>
    <t>Contact Lens</t>
  </si>
  <si>
    <t>Opthamologist (Eye Doctor)</t>
  </si>
  <si>
    <t>Prescriptions</t>
  </si>
  <si>
    <t>Other Medicine</t>
  </si>
  <si>
    <t>Household Cleaning Supplies</t>
  </si>
  <si>
    <t>Gym Membership</t>
  </si>
  <si>
    <t>Hair Salon</t>
  </si>
  <si>
    <t>Nail Salon</t>
  </si>
  <si>
    <t>Beauty Products</t>
  </si>
  <si>
    <t>Personal Hygiene Products</t>
  </si>
  <si>
    <t>Clothes</t>
  </si>
  <si>
    <t>Shoes</t>
  </si>
  <si>
    <t>Handbags</t>
  </si>
  <si>
    <t>Jewelry</t>
  </si>
  <si>
    <t>Fashion Accessories</t>
  </si>
  <si>
    <t>Dry Cleaning</t>
  </si>
  <si>
    <t>Spa Treatments</t>
  </si>
  <si>
    <t>Furniture &amp; Hosehold Linen</t>
  </si>
  <si>
    <t>Home Decorations</t>
  </si>
  <si>
    <t>Magazine Subscriptions, Ebooks, AudioBooks</t>
  </si>
  <si>
    <t>Other Personal Items</t>
  </si>
  <si>
    <t>Concert Tickets</t>
  </si>
  <si>
    <t>Movies</t>
  </si>
  <si>
    <t>Sporting Events</t>
  </si>
  <si>
    <t>Game Nights</t>
  </si>
  <si>
    <t>Restaurants</t>
  </si>
  <si>
    <t>Clubs</t>
  </si>
  <si>
    <t>Garden Items</t>
  </si>
  <si>
    <t>Hobbies, Video Games</t>
  </si>
  <si>
    <t>Emergency Fund</t>
  </si>
  <si>
    <t>Retirement Account</t>
  </si>
  <si>
    <t>Debt Payment</t>
  </si>
  <si>
    <t>Personal Bank Loan</t>
  </si>
  <si>
    <t>Total Savings</t>
  </si>
  <si>
    <t>Saving, Investing Amount</t>
  </si>
  <si>
    <t>Total Income</t>
  </si>
  <si>
    <t>Total Housing</t>
  </si>
  <si>
    <t>Maintenance or Service Charge, Home Owners Association (HOA) Dues</t>
  </si>
  <si>
    <t>Total Transportation</t>
  </si>
  <si>
    <t>Total Food</t>
  </si>
  <si>
    <t>Total Utilities</t>
  </si>
  <si>
    <t>Total Personal Spending</t>
  </si>
  <si>
    <t>Total Recreation &amp; Entertainment</t>
  </si>
  <si>
    <t>Catch All</t>
  </si>
  <si>
    <t>Total Miscellaneous</t>
  </si>
  <si>
    <t>Total Debt Payments</t>
  </si>
  <si>
    <t>Grand Total All Spend</t>
  </si>
  <si>
    <t xml:space="preserve">Category </t>
  </si>
  <si>
    <t>Subcategory</t>
  </si>
  <si>
    <t>Description</t>
  </si>
  <si>
    <t>Savings</t>
  </si>
  <si>
    <t>Housing</t>
  </si>
  <si>
    <t>Transport</t>
  </si>
  <si>
    <t>Food</t>
  </si>
  <si>
    <t>Total Medical &amp; Healthcare</t>
  </si>
  <si>
    <t>Medical</t>
  </si>
  <si>
    <t>Personal</t>
  </si>
  <si>
    <t>Misc</t>
  </si>
  <si>
    <t>Debt</t>
  </si>
  <si>
    <t>ALL</t>
  </si>
  <si>
    <t>Monthly Amount</t>
  </si>
  <si>
    <t>Annual Budget</t>
  </si>
  <si>
    <t>Credit Card Loan</t>
  </si>
  <si>
    <t>Other Savings</t>
  </si>
  <si>
    <t>Income - Expenses</t>
  </si>
  <si>
    <t>BUDGET</t>
  </si>
  <si>
    <t>ACTUALS as of Month</t>
  </si>
  <si>
    <t>Budget</t>
  </si>
  <si>
    <t>Actual</t>
  </si>
  <si>
    <t>Short Name</t>
  </si>
  <si>
    <t>% Allocation</t>
  </si>
  <si>
    <t xml:space="preserve">Opening Balance </t>
  </si>
  <si>
    <t>Current Account / Cash in Hand</t>
  </si>
  <si>
    <t>It's good to budget a little bit to fix a leaky faucet, or replace a light bulb etc</t>
  </si>
  <si>
    <t>In UAE, you can get renter's insurance for your contents for AED 380/year. Good to have to protect against fire or accidental flooding from bathroom, AC, pipes etc</t>
  </si>
  <si>
    <r>
      <t>Saving, Investing Goal</t>
    </r>
    <r>
      <rPr>
        <sz val="16"/>
        <color rgb="FFFFD1F2"/>
        <rFont val="Corbel"/>
      </rPr>
      <t> (10%- 30%)</t>
    </r>
  </si>
  <si>
    <r>
      <t>Housing </t>
    </r>
    <r>
      <rPr>
        <sz val="16"/>
        <color rgb="FFFFD1F2"/>
        <rFont val="Corbel"/>
      </rPr>
      <t>(25-35 percent)</t>
    </r>
  </si>
  <si>
    <r>
      <t>Transportation </t>
    </r>
    <r>
      <rPr>
        <sz val="16"/>
        <color rgb="FFFFD1F2"/>
        <rFont val="Corbel"/>
      </rPr>
      <t>(10-15 percent)</t>
    </r>
  </si>
  <si>
    <r>
      <t>Food </t>
    </r>
    <r>
      <rPr>
        <sz val="16"/>
        <color rgb="FFFFD1F2"/>
        <rFont val="Corbel"/>
      </rPr>
      <t>(10-15 percent)</t>
    </r>
  </si>
  <si>
    <r>
      <t>Utilities </t>
    </r>
    <r>
      <rPr>
        <sz val="16"/>
        <color rgb="FFFFD1F2"/>
        <rFont val="Corbel"/>
      </rPr>
      <t>(5-10 percent)</t>
    </r>
  </si>
  <si>
    <r>
      <t>Medical &amp; Healthcare </t>
    </r>
    <r>
      <rPr>
        <sz val="16"/>
        <color rgb="FFFFD1F2"/>
        <rFont val="Corbel"/>
      </rPr>
      <t>(5-10 percent)</t>
    </r>
  </si>
  <si>
    <r>
      <t>Personal Spending </t>
    </r>
    <r>
      <rPr>
        <sz val="16"/>
        <color rgb="FFFFD1F2"/>
        <rFont val="Corbel"/>
      </rPr>
      <t>(5-10 percent)</t>
    </r>
  </si>
  <si>
    <r>
      <t>Recreation &amp; Entertainment</t>
    </r>
    <r>
      <rPr>
        <sz val="16"/>
        <color rgb="FFFFD1F2"/>
        <rFont val="Corbel"/>
      </rPr>
      <t> (5-10 percent)</t>
    </r>
  </si>
  <si>
    <r>
      <t>Miscellaneous </t>
    </r>
    <r>
      <rPr>
        <sz val="16"/>
        <color rgb="FFFFD1F2"/>
        <rFont val="Corbel"/>
      </rPr>
      <t>(5-10 percent)</t>
    </r>
  </si>
  <si>
    <t>Gas/Petrol</t>
  </si>
  <si>
    <t>Optomotrist  (Eye Doctor)</t>
  </si>
  <si>
    <r>
      <t>At the bare minimum, every family should have an </t>
    </r>
    <r>
      <rPr>
        <b/>
        <i/>
        <sz val="10"/>
        <color rgb="FF99347A"/>
        <rFont val="Corbel"/>
      </rPr>
      <t>emergency fund</t>
    </r>
    <r>
      <rPr>
        <i/>
        <sz val="10"/>
        <color rgb="FF333333"/>
        <rFont val="Corbel"/>
      </rPr>
      <t> earmarked for unexpected expenses and a </t>
    </r>
    <r>
      <rPr>
        <b/>
        <i/>
        <sz val="10"/>
        <color rgb="FF99347A"/>
        <rFont val="Corbel"/>
      </rPr>
      <t>retirement plan</t>
    </r>
    <r>
      <rPr>
        <i/>
        <sz val="10"/>
        <color rgb="FF333333"/>
        <rFont val="Corbel"/>
      </rPr>
      <t>. Without an emergency fund, you may find yourself in a difficult situsation if you get blindsided by an unexpected medical expense, car accident, or sudden job loss. And without a well-funded retirement account, you may wind up without enough to live on during your golden years. </t>
    </r>
  </si>
  <si>
    <t>Regardless of location and lifestyle, everyone needs to get from point A to point B. This is why transportation is considered an essential cost. Typically, this category includes car payments, registration fees, gas, maintenance, parking, tolls, and public transit. </t>
  </si>
  <si>
    <r>
      <t>Groceries, of course, are an essential expense for every family. Many budgeters also include dining out in this category (e.g., restaurant meals, work lunches, food delivery, etc.) However, if you’re someone who tends to spend a significant amount of money on things like gourmet food and wine, you may want to put your non-grocery food expenses into one of the</t>
    </r>
    <r>
      <rPr>
        <b/>
        <i/>
        <sz val="10"/>
        <color rgb="FFFFD1F2"/>
        <rFont val="Corbel"/>
      </rPr>
      <t xml:space="preserve"> non-essential categories.</t>
    </r>
    <r>
      <rPr>
        <i/>
        <sz val="10"/>
        <color rgb="FFFFD1F2"/>
        <rFont val="Corbel"/>
      </rPr>
      <t> </t>
    </r>
  </si>
  <si>
    <r>
      <t>Anything you pay toward keeping a roof over your head is considered a housing expense, including rent or mortgage payments, property taxes, HOA dues, and home maintenance costs. For most budgeters,</t>
    </r>
    <r>
      <rPr>
        <b/>
        <i/>
        <sz val="10"/>
        <color rgb="FFFFD1F2"/>
        <rFont val="Corbel"/>
      </rPr>
      <t xml:space="preserve"> this category is by far the biggest. </t>
    </r>
  </si>
  <si>
    <r>
      <t xml:space="preserve">Water, electricity, and HVAC (heating, ventilation, and air conditioning) are </t>
    </r>
    <r>
      <rPr>
        <b/>
        <i/>
        <sz val="10"/>
        <color rgb="FFFFD1F2"/>
        <rFont val="Corbel"/>
      </rPr>
      <t>vital to practically every well-functioning household.</t>
    </r>
    <r>
      <rPr>
        <i/>
        <sz val="10"/>
        <color rgb="FFFFD1F2"/>
        <rFont val="Corbel"/>
      </rPr>
      <t xml:space="preserve"> Your utilities category should include all the expenses that keep these services up and running, including your gas, electricity, and water and sewage bills. For most families, it should also include cell phone, cable, and internet expenses. </t>
    </r>
  </si>
  <si>
    <r>
      <t xml:space="preserve">Few would argue that maintaining </t>
    </r>
    <r>
      <rPr>
        <b/>
        <i/>
        <sz val="10"/>
        <color rgb="FF333333"/>
        <rFont val="Corbel"/>
      </rPr>
      <t>your health and well-being is essential</t>
    </r>
    <r>
      <rPr>
        <i/>
        <sz val="10"/>
        <color rgb="FF333333"/>
        <rFont val="Corbel"/>
      </rPr>
      <t>. This category includes whatever you spend on healthcare that does not include insurance premiums, such as your out-of-pocket costs for primary care, specialty care (dermatologists, psychologists, etc.), dental care, urgent care, prescriptions, and medical devices. </t>
    </r>
  </si>
  <si>
    <r>
      <t xml:space="preserve">This category is really a catchall that can include anything commonly considered a </t>
    </r>
    <r>
      <rPr>
        <b/>
        <i/>
        <sz val="10"/>
        <color rgb="FFFFD1F2"/>
        <rFont val="Corbel"/>
      </rPr>
      <t>personal care or “lifestyle” expense.</t>
    </r>
    <r>
      <rPr>
        <i/>
        <sz val="10"/>
        <color rgb="FFFFD1F2"/>
        <rFont val="Corbel"/>
      </rPr>
      <t xml:space="preserve"> Personal spending can include gym memberships, grooming products, new clothes and shoes, home decor and furnishings, gifts, magazine subscriptions, personal hygiene supplies, dry cleaning expenses—even basic household items like laundry detergent are often categorized as a personal expense.</t>
    </r>
  </si>
  <si>
    <r>
      <t xml:space="preserve">This is the one category in your budget that really constitutes </t>
    </r>
    <r>
      <rPr>
        <b/>
        <i/>
        <sz val="10"/>
        <color rgb="FFFFD1F2"/>
        <rFont val="Corbel"/>
      </rPr>
      <t xml:space="preserve">“fun money.” </t>
    </r>
    <r>
      <rPr>
        <i/>
        <sz val="10"/>
        <color rgb="FFFFD1F2"/>
        <rFont val="Corbel"/>
      </rPr>
      <t>That’s not to say it’s not an important one, though. For most of us, carving out leisure time (and money) is essential if you want to maintain a</t>
    </r>
    <r>
      <rPr>
        <b/>
        <i/>
        <sz val="10"/>
        <color rgb="FFFFD1F2"/>
        <rFont val="Corbel"/>
      </rPr>
      <t xml:space="preserve"> healthy work-life balance. </t>
    </r>
  </si>
  <si>
    <r>
      <t xml:space="preserve">This category is reserved for </t>
    </r>
    <r>
      <rPr>
        <b/>
        <i/>
        <sz val="10"/>
        <color rgb="FFFFD1F2"/>
        <rFont val="Corbel"/>
      </rPr>
      <t>anything you may not have already budgeted for or categorized.</t>
    </r>
    <r>
      <rPr>
        <i/>
        <sz val="10"/>
        <color rgb="FFFFD1F2"/>
        <rFont val="Corbel"/>
      </rPr>
      <t xml:space="preserve"> Unsurprisingly, it’s highly personalized and varies greatly from family to family. </t>
    </r>
  </si>
  <si>
    <t>Entrepreneurial Ventures</t>
  </si>
  <si>
    <r>
      <t xml:space="preserve">Unfortunately, this often-overlooked (or underfunded) category is arguably the most important. Although saving money doesn’t have much impact on your day-to-day existence, it has everything to do with you and your family’s financial health further down the road. In the world of budgeting, it’s called </t>
    </r>
    <r>
      <rPr>
        <b/>
        <i/>
        <sz val="10"/>
        <color rgb="FFFFD1F2"/>
        <rFont val="Corbel"/>
      </rPr>
      <t>“paying yourself first.” </t>
    </r>
  </si>
  <si>
    <t>Date Today</t>
  </si>
  <si>
    <t xml:space="preserve">ANNUAL BUDGET TRACKER </t>
  </si>
  <si>
    <t>http://www.loveyourselffinancially.com/</t>
  </si>
  <si>
    <t>Learn More:</t>
  </si>
  <si>
    <t>https://bit.ly/36ClxZb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</si>
</sst>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7" x14ac:knownFonts="1">
    <font>
      <sz val="12"/>
      <color theme="1"/>
      <name val="Calibri"/>
      <family val="2"/>
      <scheme val="minor"/>
    </font>
    <font>
      <sz val="12"/>
      <color theme="1"/>
      <name val="Calibri"/>
      <family val="2"/>
      <scheme val="minor"/>
    </font>
    <font>
      <sz val="12"/>
      <color theme="1"/>
      <name val="Corbel"/>
    </font>
    <font>
      <sz val="14"/>
      <color theme="1"/>
      <name val="Corbel"/>
    </font>
    <font>
      <b/>
      <sz val="14"/>
      <color theme="1"/>
      <name val="Corbel"/>
    </font>
    <font>
      <b/>
      <sz val="16"/>
      <color theme="1"/>
      <name val="Corbel"/>
    </font>
    <font>
      <b/>
      <sz val="12"/>
      <color theme="1"/>
      <name val="Corbel"/>
    </font>
    <font>
      <b/>
      <sz val="10"/>
      <color theme="1"/>
      <name val="Corbel"/>
    </font>
    <font>
      <sz val="16"/>
      <color rgb="FF99347A"/>
      <name val="Corbel"/>
    </font>
    <font>
      <b/>
      <sz val="16"/>
      <color rgb="FF99347A"/>
      <name val="Corbel"/>
    </font>
    <font>
      <sz val="14"/>
      <color rgb="FF99347A"/>
      <name val="Corbel"/>
    </font>
    <font>
      <b/>
      <sz val="14"/>
      <color rgb="FF99347A"/>
      <name val="Corbel"/>
    </font>
    <font>
      <b/>
      <sz val="20"/>
      <color rgb="FF61254E"/>
      <name val="Corbel"/>
    </font>
    <font>
      <b/>
      <i/>
      <sz val="20"/>
      <color rgb="FF61254E"/>
      <name val="Corbel"/>
    </font>
    <font>
      <b/>
      <i/>
      <sz val="10"/>
      <color theme="1"/>
      <name val="Corbel"/>
    </font>
    <font>
      <i/>
      <sz val="10"/>
      <color theme="1"/>
      <name val="Corbel"/>
    </font>
    <font>
      <i/>
      <sz val="10"/>
      <color rgb="FF333333"/>
      <name val="Corbel"/>
    </font>
    <font>
      <i/>
      <sz val="14"/>
      <color theme="1"/>
      <name val="Corbel"/>
    </font>
    <font>
      <b/>
      <sz val="12"/>
      <color rgb="FF99347A"/>
      <name val="Corbel"/>
    </font>
    <font>
      <sz val="12"/>
      <color rgb="FF99347A"/>
      <name val="Corbel"/>
    </font>
    <font>
      <b/>
      <sz val="20"/>
      <color rgb="FF61254E"/>
      <name val="Calibri"/>
      <family val="2"/>
      <scheme val="minor"/>
    </font>
    <font>
      <sz val="12"/>
      <color rgb="FF0070C0"/>
      <name val="Calibri"/>
      <family val="2"/>
      <scheme val="minor"/>
    </font>
    <font>
      <b/>
      <sz val="12"/>
      <color rgb="FF0070C0"/>
      <name val="Corbel"/>
    </font>
    <font>
      <b/>
      <sz val="20"/>
      <color rgb="FF0070C0"/>
      <name val="Calibri"/>
      <family val="2"/>
      <scheme val="minor"/>
    </font>
    <font>
      <b/>
      <sz val="10"/>
      <color rgb="FFFFD1F2"/>
      <name val="Corbel"/>
    </font>
    <font>
      <b/>
      <sz val="16"/>
      <color rgb="FFFFD1F2"/>
      <name val="Corbel"/>
    </font>
    <font>
      <sz val="12"/>
      <color rgb="FFFFD1F2"/>
      <name val="Corbel"/>
    </font>
    <font>
      <sz val="14"/>
      <color rgb="FFFFD1F2"/>
      <name val="Corbel"/>
    </font>
    <font>
      <b/>
      <sz val="14"/>
      <color rgb="FFFFD1F2"/>
      <name val="Corbel"/>
    </font>
    <font>
      <i/>
      <sz val="10"/>
      <color rgb="FFFFD1F2"/>
      <name val="Corbel"/>
    </font>
    <font>
      <sz val="16"/>
      <color rgb="FFFFD1F2"/>
      <name val="Corbel"/>
    </font>
    <font>
      <b/>
      <sz val="12"/>
      <color rgb="FFFFD1F2"/>
      <name val="Corbel"/>
    </font>
    <font>
      <b/>
      <i/>
      <sz val="10"/>
      <color rgb="FFFFD1F2"/>
      <name val="Corbel"/>
    </font>
    <font>
      <b/>
      <i/>
      <sz val="10"/>
      <color rgb="FF99347A"/>
      <name val="Corbel"/>
    </font>
    <font>
      <b/>
      <i/>
      <sz val="10"/>
      <color rgb="FF333333"/>
      <name val="Corbel"/>
    </font>
    <font>
      <u/>
      <sz val="12"/>
      <color theme="10"/>
      <name val="Calibri"/>
      <family val="2"/>
      <scheme val="minor"/>
    </font>
    <font>
      <b/>
      <sz val="12"/>
      <color rgb="FF99347A"/>
      <name val="Calibri"/>
      <family val="2"/>
      <scheme val="minor"/>
    </font>
  </fonts>
  <fills count="5">
    <fill>
      <patternFill patternType="none"/>
    </fill>
    <fill>
      <patternFill patternType="gray125"/>
    </fill>
    <fill>
      <patternFill patternType="solid">
        <fgColor rgb="FFE0B7CF"/>
        <bgColor indexed="64"/>
      </patternFill>
    </fill>
    <fill>
      <patternFill patternType="solid">
        <fgColor rgb="FF61254E"/>
        <bgColor indexed="64"/>
      </patternFill>
    </fill>
    <fill>
      <patternFill patternType="solid">
        <fgColor rgb="FF99347A"/>
        <bgColor indexed="64"/>
      </patternFill>
    </fill>
  </fills>
  <borders count="5">
    <border>
      <left/>
      <right/>
      <top/>
      <bottom/>
      <diagonal/>
    </border>
    <border>
      <left/>
      <right/>
      <top style="medium">
        <color rgb="FF61254E"/>
      </top>
      <bottom style="double">
        <color rgb="FF61254E"/>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35" fillId="0" borderId="0" applyNumberFormat="0" applyFill="0" applyBorder="0" applyAlignment="0" applyProtection="0"/>
  </cellStyleXfs>
  <cellXfs count="95">
    <xf numFmtId="0" fontId="0" fillId="0" borderId="0" xfId="0"/>
    <xf numFmtId="0" fontId="2" fillId="0" borderId="0" xfId="0" applyFont="1" applyAlignment="1">
      <alignment vertical="top"/>
    </xf>
    <xf numFmtId="0" fontId="3"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2" fillId="0" borderId="0" xfId="0" applyFont="1" applyAlignment="1">
      <alignment vertical="center"/>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xf>
    <xf numFmtId="0" fontId="14" fillId="0" borderId="0" xfId="0" applyFont="1" applyAlignment="1">
      <alignment vertical="center" wrapText="1"/>
    </xf>
    <xf numFmtId="3" fontId="12" fillId="0" borderId="0" xfId="0" applyNumberFormat="1" applyFont="1" applyAlignment="1">
      <alignment horizontal="center" vertical="center"/>
    </xf>
    <xf numFmtId="3" fontId="3" fillId="0" borderId="0" xfId="0" applyNumberFormat="1" applyFont="1" applyAlignment="1">
      <alignment horizontal="center" vertical="center"/>
    </xf>
    <xf numFmtId="3" fontId="11" fillId="0" borderId="0" xfId="0" applyNumberFormat="1" applyFont="1" applyAlignment="1">
      <alignment horizontal="center" vertical="center"/>
    </xf>
    <xf numFmtId="3" fontId="10" fillId="0" borderId="0" xfId="0" applyNumberFormat="1" applyFont="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0" xfId="0" applyFont="1" applyFill="1" applyBorder="1"/>
    <xf numFmtId="0" fontId="18" fillId="0" borderId="0" xfId="0" applyFont="1" applyFill="1" applyBorder="1" applyAlignment="1">
      <alignment vertical="center"/>
    </xf>
    <xf numFmtId="3" fontId="18" fillId="0" borderId="0" xfId="0" applyNumberFormat="1" applyFont="1" applyFill="1" applyBorder="1" applyAlignment="1">
      <alignment horizontal="center" vertical="center"/>
    </xf>
    <xf numFmtId="40" fontId="6" fillId="0" borderId="0" xfId="0" applyNumberFormat="1" applyFont="1" applyFill="1" applyAlignment="1">
      <alignment vertical="top"/>
    </xf>
    <xf numFmtId="3" fontId="11" fillId="2" borderId="0" xfId="0" applyNumberFormat="1" applyFont="1" applyFill="1" applyAlignment="1">
      <alignment vertical="top"/>
    </xf>
    <xf numFmtId="0" fontId="2" fillId="0" borderId="0" xfId="0" applyFont="1" applyFill="1" applyAlignment="1">
      <alignment vertical="top"/>
    </xf>
    <xf numFmtId="40" fontId="2" fillId="0" borderId="0" xfId="0" applyNumberFormat="1" applyFont="1" applyFill="1" applyAlignment="1">
      <alignment vertical="top"/>
    </xf>
    <xf numFmtId="0" fontId="6" fillId="0" borderId="0" xfId="0" applyFont="1" applyAlignment="1">
      <alignment vertical="top"/>
    </xf>
    <xf numFmtId="0" fontId="19" fillId="0" borderId="0" xfId="0" applyFont="1" applyAlignment="1">
      <alignment vertical="top"/>
    </xf>
    <xf numFmtId="0" fontId="6" fillId="0" borderId="0" xfId="0" applyFont="1" applyFill="1" applyAlignment="1">
      <alignment vertical="top"/>
    </xf>
    <xf numFmtId="0" fontId="20" fillId="0" borderId="0" xfId="0" applyFont="1" applyFill="1" applyBorder="1"/>
    <xf numFmtId="9" fontId="18" fillId="0" borderId="0" xfId="1" applyFont="1" applyFill="1" applyBorder="1" applyAlignment="1">
      <alignment horizontal="center" vertical="center"/>
    </xf>
    <xf numFmtId="0" fontId="21" fillId="0" borderId="0" xfId="0" applyFont="1" applyFill="1" applyBorder="1"/>
    <xf numFmtId="0" fontId="22" fillId="0" borderId="0" xfId="0" applyFont="1" applyFill="1" applyBorder="1" applyAlignment="1">
      <alignment horizontal="center" vertical="center" wrapText="1"/>
    </xf>
    <xf numFmtId="3" fontId="22" fillId="0" borderId="0" xfId="0" applyNumberFormat="1" applyFont="1" applyFill="1" applyBorder="1" applyAlignment="1">
      <alignment horizontal="center" vertical="center"/>
    </xf>
    <xf numFmtId="0" fontId="23" fillId="0" borderId="0" xfId="0" applyFont="1" applyFill="1" applyBorder="1"/>
    <xf numFmtId="9" fontId="22" fillId="0" borderId="0" xfId="1" applyFont="1" applyFill="1" applyBorder="1" applyAlignment="1">
      <alignment horizontal="center" vertical="center"/>
    </xf>
    <xf numFmtId="0" fontId="3"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19" fillId="0" borderId="0" xfId="0" applyFont="1" applyFill="1" applyAlignment="1">
      <alignment vertical="top" wrapText="1"/>
    </xf>
    <xf numFmtId="0" fontId="25" fillId="4" borderId="0" xfId="0" applyFont="1" applyFill="1" applyAlignment="1">
      <alignment vertical="center"/>
    </xf>
    <xf numFmtId="0" fontId="26" fillId="4" borderId="0" xfId="0" applyFont="1" applyFill="1" applyAlignment="1">
      <alignment vertical="center"/>
    </xf>
    <xf numFmtId="3" fontId="27" fillId="4" borderId="0" xfId="0" applyNumberFormat="1" applyFont="1" applyFill="1" applyAlignment="1">
      <alignment horizontal="center" vertical="center"/>
    </xf>
    <xf numFmtId="3" fontId="28" fillId="4" borderId="0" xfId="0" applyNumberFormat="1" applyFont="1" applyFill="1" applyAlignment="1">
      <alignment horizontal="center" vertical="center"/>
    </xf>
    <xf numFmtId="0" fontId="25" fillId="4" borderId="1" xfId="0" applyFont="1" applyFill="1" applyBorder="1" applyAlignment="1">
      <alignment vertical="center"/>
    </xf>
    <xf numFmtId="0" fontId="26" fillId="4" borderId="1" xfId="0" applyFont="1" applyFill="1" applyBorder="1" applyAlignment="1">
      <alignment vertical="center"/>
    </xf>
    <xf numFmtId="3" fontId="28" fillId="4" borderId="1" xfId="0" applyNumberFormat="1" applyFont="1" applyFill="1" applyBorder="1" applyAlignment="1">
      <alignment horizontal="center" vertical="center"/>
    </xf>
    <xf numFmtId="0" fontId="29" fillId="4" borderId="0" xfId="0" applyFont="1" applyFill="1" applyAlignment="1">
      <alignment vertical="center" wrapText="1"/>
    </xf>
    <xf numFmtId="0" fontId="29" fillId="4" borderId="1" xfId="0" applyFont="1" applyFill="1" applyBorder="1" applyAlignment="1">
      <alignment vertical="center" wrapText="1"/>
    </xf>
    <xf numFmtId="9" fontId="28" fillId="4" borderId="0" xfId="1" applyFont="1" applyFill="1" applyAlignment="1">
      <alignment horizontal="center" vertical="center"/>
    </xf>
    <xf numFmtId="0" fontId="31" fillId="4" borderId="1" xfId="0" applyFont="1" applyFill="1" applyBorder="1" applyAlignment="1">
      <alignment vertical="center"/>
    </xf>
    <xf numFmtId="0" fontId="32" fillId="4" borderId="1" xfId="0" applyFont="1" applyFill="1" applyBorder="1" applyAlignment="1">
      <alignment vertical="center" wrapText="1"/>
    </xf>
    <xf numFmtId="0" fontId="27" fillId="0" borderId="0" xfId="0" applyFont="1" applyFill="1" applyAlignment="1">
      <alignment vertical="center"/>
    </xf>
    <xf numFmtId="0" fontId="31" fillId="4" borderId="2" xfId="0" applyFont="1" applyFill="1" applyBorder="1" applyAlignment="1">
      <alignment vertical="center"/>
    </xf>
    <xf numFmtId="0" fontId="31" fillId="4" borderId="3" xfId="0" applyFont="1" applyFill="1" applyBorder="1" applyAlignment="1">
      <alignment vertical="center"/>
    </xf>
    <xf numFmtId="3" fontId="31" fillId="4" borderId="3" xfId="0" applyNumberFormat="1" applyFont="1" applyFill="1" applyBorder="1" applyAlignment="1">
      <alignment horizontal="center" vertical="center"/>
    </xf>
    <xf numFmtId="3" fontId="31" fillId="4" borderId="4" xfId="0" applyNumberFormat="1" applyFont="1" applyFill="1" applyBorder="1" applyAlignment="1">
      <alignment horizontal="center" vertical="center"/>
    </xf>
    <xf numFmtId="9" fontId="31" fillId="4" borderId="3" xfId="1" applyFont="1" applyFill="1" applyBorder="1" applyAlignment="1">
      <alignment horizontal="center" vertical="center"/>
    </xf>
    <xf numFmtId="9" fontId="31" fillId="4" borderId="4" xfId="1" applyFont="1" applyFill="1" applyBorder="1" applyAlignment="1">
      <alignment horizontal="center" vertical="center"/>
    </xf>
    <xf numFmtId="0" fontId="3" fillId="0" borderId="0" xfId="0" applyFont="1" applyAlignment="1" applyProtection="1">
      <alignment vertical="center"/>
    </xf>
    <xf numFmtId="0" fontId="25" fillId="4" borderId="1" xfId="0" applyFont="1" applyFill="1" applyBorder="1" applyAlignment="1" applyProtection="1">
      <alignment vertical="center"/>
    </xf>
    <xf numFmtId="0" fontId="31" fillId="4" borderId="1" xfId="0" applyFont="1" applyFill="1" applyBorder="1" applyAlignment="1" applyProtection="1">
      <alignment vertical="center"/>
    </xf>
    <xf numFmtId="3" fontId="28" fillId="4" borderId="1" xfId="0" applyNumberFormat="1" applyFont="1" applyFill="1" applyBorder="1" applyAlignment="1" applyProtection="1">
      <alignment horizontal="center" vertical="center"/>
    </xf>
    <xf numFmtId="0" fontId="2" fillId="0" borderId="0" xfId="0" applyFont="1" applyAlignment="1" applyProtection="1">
      <alignment vertical="top"/>
    </xf>
    <xf numFmtId="0" fontId="25" fillId="4" borderId="0" xfId="0" applyFont="1" applyFill="1" applyAlignment="1" applyProtection="1">
      <alignment vertical="center"/>
    </xf>
    <xf numFmtId="0" fontId="26" fillId="4" borderId="0" xfId="0" applyFont="1" applyFill="1" applyAlignment="1" applyProtection="1">
      <alignment vertical="center"/>
    </xf>
    <xf numFmtId="0" fontId="31" fillId="4" borderId="0" xfId="0" applyFont="1" applyFill="1" applyAlignment="1" applyProtection="1">
      <alignment vertical="center"/>
    </xf>
    <xf numFmtId="0" fontId="24" fillId="3" borderId="0" xfId="0" applyFont="1" applyFill="1" applyAlignment="1" applyProtection="1">
      <alignment vertical="center" wrapText="1"/>
    </xf>
    <xf numFmtId="0" fontId="24" fillId="3" borderId="0" xfId="0" applyFont="1" applyFill="1" applyAlignment="1" applyProtection="1">
      <alignment horizontal="center" vertical="center" wrapText="1"/>
    </xf>
    <xf numFmtId="0" fontId="19" fillId="0" borderId="0" xfId="0" applyFont="1" applyAlignment="1" applyProtection="1">
      <alignment vertical="top" wrapText="1"/>
    </xf>
    <xf numFmtId="40" fontId="2" fillId="0" borderId="0" xfId="0" applyNumberFormat="1" applyFont="1" applyFill="1" applyAlignment="1" applyProtection="1">
      <alignment vertical="top"/>
    </xf>
    <xf numFmtId="0" fontId="2" fillId="0" borderId="0" xfId="0" applyFont="1" applyFill="1" applyAlignment="1" applyProtection="1">
      <alignment vertical="top"/>
    </xf>
    <xf numFmtId="3" fontId="6" fillId="0" borderId="0" xfId="0" applyNumberFormat="1" applyFont="1" applyAlignment="1" applyProtection="1">
      <alignment vertical="top"/>
    </xf>
    <xf numFmtId="0" fontId="6" fillId="0" borderId="0" xfId="0" applyFont="1" applyAlignment="1" applyProtection="1">
      <alignment vertical="top"/>
    </xf>
    <xf numFmtId="3" fontId="27" fillId="4" borderId="0" xfId="0" applyNumberFormat="1" applyFont="1" applyFill="1" applyAlignment="1" applyProtection="1">
      <alignment horizontal="center" vertical="center"/>
    </xf>
    <xf numFmtId="3" fontId="28" fillId="4" borderId="0" xfId="0" applyNumberFormat="1" applyFont="1" applyFill="1" applyAlignment="1" applyProtection="1">
      <alignment horizontal="center" vertical="center"/>
    </xf>
    <xf numFmtId="3" fontId="10" fillId="0" borderId="0" xfId="0" applyNumberFormat="1" applyFont="1" applyAlignment="1" applyProtection="1">
      <alignment horizontal="center" vertical="center"/>
    </xf>
    <xf numFmtId="3" fontId="11" fillId="0" borderId="0" xfId="0" applyNumberFormat="1" applyFont="1" applyAlignment="1" applyProtection="1">
      <alignment horizontal="center" vertical="center"/>
    </xf>
    <xf numFmtId="0" fontId="8" fillId="0" borderId="0" xfId="0" applyFont="1" applyAlignment="1" applyProtection="1">
      <alignment vertical="center"/>
    </xf>
    <xf numFmtId="0" fontId="2" fillId="0" borderId="0" xfId="0" applyFont="1" applyAlignment="1" applyProtection="1">
      <alignment vertical="center"/>
    </xf>
    <xf numFmtId="3" fontId="3" fillId="0" borderId="0" xfId="0" applyNumberFormat="1" applyFont="1" applyAlignment="1" applyProtection="1">
      <alignment horizontal="center" vertical="center"/>
    </xf>
    <xf numFmtId="3" fontId="4" fillId="0" borderId="0" xfId="0" applyNumberFormat="1" applyFont="1" applyAlignment="1" applyProtection="1">
      <alignment horizontal="center" vertical="center"/>
    </xf>
    <xf numFmtId="0" fontId="6" fillId="0" borderId="0" xfId="0" applyFont="1" applyAlignment="1" applyProtection="1">
      <alignment vertical="center"/>
    </xf>
    <xf numFmtId="0" fontId="9" fillId="0" borderId="0" xfId="0" applyFont="1" applyAlignment="1" applyProtection="1">
      <alignment vertical="center"/>
    </xf>
    <xf numFmtId="0" fontId="7" fillId="0" borderId="0" xfId="0" applyFont="1" applyFill="1" applyAlignment="1" applyProtection="1">
      <alignment horizontal="center" vertical="center" wrapText="1"/>
    </xf>
    <xf numFmtId="9" fontId="28" fillId="4" borderId="0" xfId="1" applyFont="1" applyFill="1" applyAlignment="1" applyProtection="1">
      <alignment horizontal="center" vertical="center"/>
    </xf>
    <xf numFmtId="3" fontId="3" fillId="0" borderId="0" xfId="0" applyNumberFormat="1" applyFont="1" applyAlignment="1" applyProtection="1">
      <alignment horizontal="center" vertical="center"/>
      <protection locked="0"/>
    </xf>
    <xf numFmtId="0" fontId="24" fillId="3" borderId="0" xfId="0" applyFont="1" applyFill="1" applyAlignment="1" applyProtection="1">
      <alignment vertical="center" wrapText="1"/>
      <protection locked="0"/>
    </xf>
    <xf numFmtId="0" fontId="24" fillId="3" borderId="0" xfId="0" applyFont="1" applyFill="1" applyAlignment="1" applyProtection="1">
      <alignment horizontal="center" vertical="center" wrapText="1"/>
      <protection locked="0"/>
    </xf>
    <xf numFmtId="164" fontId="6" fillId="0" borderId="0" xfId="0" applyNumberFormat="1" applyFont="1" applyAlignment="1" applyProtection="1">
      <alignment vertical="top"/>
    </xf>
    <xf numFmtId="0" fontId="35" fillId="0" borderId="0" xfId="2" applyAlignment="1" applyProtection="1">
      <alignment horizontal="center" vertical="top"/>
      <protection locked="0"/>
    </xf>
    <xf numFmtId="0" fontId="13" fillId="0" borderId="0" xfId="0" applyFont="1" applyAlignment="1" applyProtection="1">
      <alignment vertical="center" wrapText="1"/>
    </xf>
    <xf numFmtId="0" fontId="36" fillId="0" borderId="0" xfId="0" applyFont="1" applyFill="1" applyAlignment="1" applyProtection="1">
      <alignment horizontal="center"/>
    </xf>
    <xf numFmtId="0" fontId="9" fillId="0" borderId="0" xfId="0" applyFont="1" applyAlignment="1">
      <alignment horizontal="right" vertical="center"/>
    </xf>
    <xf numFmtId="40" fontId="5" fillId="0" borderId="0" xfId="0" applyNumberFormat="1" applyFont="1" applyFill="1" applyAlignment="1" applyProtection="1">
      <alignment horizontal="center" vertical="top"/>
    </xf>
  </cellXfs>
  <cellStyles count="3">
    <cellStyle name="Hyperlink" xfId="2" builtinId="8"/>
    <cellStyle name="Normal" xfId="0" builtinId="0"/>
    <cellStyle name="Percent" xfId="1" builtinId="5"/>
  </cellStyles>
  <dxfs count="1">
    <dxf>
      <font>
        <color rgb="FFFF0000"/>
      </font>
      <fill>
        <patternFill>
          <bgColor rgb="FFFFFF00"/>
        </patternFill>
      </fill>
    </dxf>
  </dxfs>
  <tableStyles count="0" defaultTableStyle="TableStyleMedium2" defaultPivotStyle="PivotStyleLight16"/>
  <colors>
    <mruColors>
      <color rgb="FF99347A"/>
      <color rgb="FF61254E"/>
      <color rgb="FFFFD1F2"/>
      <color rgb="FFE0B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Budget: % Allocation</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19E4-3E4E-A392-ED39B0371F19}"/>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19E4-3E4E-A392-ED39B0371F19}"/>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19E4-3E4E-A392-ED39B0371F19}"/>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19E4-3E4E-A392-ED39B0371F19}"/>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19E4-3E4E-A392-ED39B0371F19}"/>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19E4-3E4E-A392-ED39B0371F19}"/>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19E4-3E4E-A392-ED39B0371F19}"/>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19E4-3E4E-A392-ED39B0371F19}"/>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19E4-3E4E-A392-ED39B0371F19}"/>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19E4-3E4E-A392-ED39B0371F19}"/>
              </c:ext>
            </c:extLst>
          </c:dPt>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19E4-3E4E-A392-ED39B0371F19}"/>
                </c:ext>
              </c:extLst>
            </c:dLbl>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2-19E4-3E4E-A392-ED39B0371F19}"/>
                </c:ext>
              </c:extLst>
            </c:dLbl>
            <c:dLbl>
              <c:idx val="2"/>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19E4-3E4E-A392-ED39B0371F19}"/>
                </c:ext>
              </c:extLst>
            </c:dLbl>
            <c:dLbl>
              <c:idx val="3"/>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4-19E4-3E4E-A392-ED39B0371F19}"/>
                </c:ext>
              </c:extLst>
            </c:dLbl>
            <c:dLbl>
              <c:idx val="4"/>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19E4-3E4E-A392-ED39B0371F19}"/>
                </c:ext>
              </c:extLst>
            </c:dLbl>
            <c:dLbl>
              <c:idx val="5"/>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6-19E4-3E4E-A392-ED39B0371F19}"/>
                </c:ext>
              </c:extLst>
            </c:dLbl>
            <c:dLbl>
              <c:idx val="6"/>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19E4-3E4E-A392-ED39B0371F19}"/>
                </c:ext>
              </c:extLst>
            </c:dLbl>
            <c:dLbl>
              <c:idx val="7"/>
              <c:layout>
                <c:manualLayout>
                  <c:x val="-0.14472607408360275"/>
                  <c:y val="-3.0746702165446331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2">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9E4-3E4E-A392-ED39B0371F19}"/>
                </c:ext>
              </c:extLst>
            </c:dLbl>
            <c:dLbl>
              <c:idx val="8"/>
              <c:layout>
                <c:manualLayout>
                  <c:x val="-4.4153717517031385E-2"/>
                  <c:y val="-1.75695440945407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3">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9E4-3E4E-A392-ED39B0371F19}"/>
                </c:ext>
              </c:extLst>
            </c:dLbl>
            <c:dLbl>
              <c:idx val="9"/>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4">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A-19E4-3E4E-A392-ED39B0371F1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Summary!$B$5:$B$14</c:f>
              <c:strCache>
                <c:ptCount val="10"/>
                <c:pt idx="0">
                  <c:v>Savings</c:v>
                </c:pt>
                <c:pt idx="1">
                  <c:v>Housing</c:v>
                </c:pt>
                <c:pt idx="2">
                  <c:v>Transport</c:v>
                </c:pt>
                <c:pt idx="3">
                  <c:v>Food</c:v>
                </c:pt>
                <c:pt idx="4">
                  <c:v>Utilities</c:v>
                </c:pt>
                <c:pt idx="5">
                  <c:v>Medical</c:v>
                </c:pt>
                <c:pt idx="6">
                  <c:v>Personal</c:v>
                </c:pt>
                <c:pt idx="7">
                  <c:v>Entertainment</c:v>
                </c:pt>
                <c:pt idx="8">
                  <c:v>Misc</c:v>
                </c:pt>
                <c:pt idx="9">
                  <c:v>Debt</c:v>
                </c:pt>
              </c:strCache>
            </c:strRef>
          </c:cat>
          <c:val>
            <c:numRef>
              <c:f>Summary!$C$5:$C$14</c:f>
              <c:numCache>
                <c:formatCode>#,##0</c:formatCode>
                <c:ptCount val="10"/>
                <c:pt idx="0">
                  <c:v>3300</c:v>
                </c:pt>
                <c:pt idx="1">
                  <c:v>2335</c:v>
                </c:pt>
                <c:pt idx="2">
                  <c:v>1760</c:v>
                </c:pt>
                <c:pt idx="3">
                  <c:v>2200</c:v>
                </c:pt>
                <c:pt idx="4">
                  <c:v>1050</c:v>
                </c:pt>
                <c:pt idx="5">
                  <c:v>620</c:v>
                </c:pt>
                <c:pt idx="6">
                  <c:v>965</c:v>
                </c:pt>
                <c:pt idx="7">
                  <c:v>720</c:v>
                </c:pt>
                <c:pt idx="8">
                  <c:v>50</c:v>
                </c:pt>
                <c:pt idx="9">
                  <c:v>500</c:v>
                </c:pt>
              </c:numCache>
            </c:numRef>
          </c:val>
          <c:extLst>
            <c:ext xmlns:c16="http://schemas.microsoft.com/office/drawing/2014/chart" uri="{C3380CC4-5D6E-409C-BE32-E72D297353CC}">
              <c16:uniqueId val="{00000000-19E4-3E4E-A392-ED39B0371F19}"/>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Actual Spend</a:t>
            </a:r>
            <a:r>
              <a:rPr lang="en-US" baseline="0"/>
              <a:t> % By Categories </a:t>
            </a:r>
            <a:endParaRPr lang="en-US"/>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21CA-4343-88A4-821C51B38F2C}"/>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21CA-4343-88A4-821C51B38F2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21CA-4343-88A4-821C51B38F2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21CA-4343-88A4-821C51B38F2C}"/>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21CA-4343-88A4-821C51B38F2C}"/>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21CA-4343-88A4-821C51B38F2C}"/>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21CA-4343-88A4-821C51B38F2C}"/>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21CA-4343-88A4-821C51B38F2C}"/>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21CA-4343-88A4-821C51B38F2C}"/>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21CA-4343-88A4-821C51B38F2C}"/>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21CA-4343-88A4-821C51B38F2C}"/>
              </c:ext>
            </c:extLst>
          </c:dPt>
          <c:dLbls>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2-21CA-4343-88A4-821C51B38F2C}"/>
                </c:ext>
              </c:extLst>
            </c:dLbl>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21CA-4343-88A4-821C51B38F2C}"/>
                </c:ext>
              </c:extLst>
            </c:dLbl>
            <c:dLbl>
              <c:idx val="2"/>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4-21CA-4343-88A4-821C51B38F2C}"/>
                </c:ext>
              </c:extLst>
            </c:dLbl>
            <c:dLbl>
              <c:idx val="3"/>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bg2">
                          <a:lumMod val="75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21CA-4343-88A4-821C51B38F2C}"/>
                </c:ext>
              </c:extLst>
            </c:dLbl>
            <c:dLbl>
              <c:idx val="4"/>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6-21CA-4343-88A4-821C51B38F2C}"/>
                </c:ext>
              </c:extLst>
            </c:dLbl>
            <c:dLbl>
              <c:idx val="5"/>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21CA-4343-88A4-821C51B38F2C}"/>
                </c:ext>
              </c:extLst>
            </c:dLbl>
            <c:dLbl>
              <c:idx val="6"/>
              <c:layout>
                <c:manualLayout>
                  <c:x val="-0.13996138996138999"/>
                  <c:y val="-4.6012269938650305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1CA-4343-88A4-821C51B38F2C}"/>
                </c:ext>
              </c:extLst>
            </c:dLbl>
            <c:dLbl>
              <c:idx val="7"/>
              <c:layout>
                <c:manualLayout>
                  <c:x val="0"/>
                  <c:y val="3.0674846625766836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2">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1CA-4343-88A4-821C51B38F2C}"/>
                </c:ext>
              </c:extLst>
            </c:dLbl>
            <c:dLbl>
              <c:idx val="8"/>
              <c:layout>
                <c:manualLayout>
                  <c:x val="-4.6632130693991941E-2"/>
                  <c:y val="-3.0898876404494381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3">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1CA-4343-88A4-821C51B38F2C}"/>
                </c:ext>
              </c:extLst>
            </c:dLbl>
            <c:dLbl>
              <c:idx val="9"/>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4">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A-21CA-4343-88A4-821C51B38F2C}"/>
                </c:ext>
              </c:extLst>
            </c:dLbl>
            <c:dLbl>
              <c:idx val="10"/>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5">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B-21CA-4343-88A4-821C51B38F2C}"/>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Summary!$B$21:$B$31</c:f>
              <c:strCache>
                <c:ptCount val="11"/>
                <c:pt idx="0">
                  <c:v>Savings</c:v>
                </c:pt>
                <c:pt idx="2">
                  <c:v>Housing</c:v>
                </c:pt>
                <c:pt idx="3">
                  <c:v>Transport</c:v>
                </c:pt>
                <c:pt idx="4">
                  <c:v>Food</c:v>
                </c:pt>
                <c:pt idx="5">
                  <c:v>Utilities</c:v>
                </c:pt>
                <c:pt idx="6">
                  <c:v>Medical</c:v>
                </c:pt>
                <c:pt idx="7">
                  <c:v>Personal</c:v>
                </c:pt>
                <c:pt idx="8">
                  <c:v>Entertainment</c:v>
                </c:pt>
                <c:pt idx="9">
                  <c:v>Misc</c:v>
                </c:pt>
                <c:pt idx="10">
                  <c:v>Debt</c:v>
                </c:pt>
              </c:strCache>
            </c:strRef>
          </c:cat>
          <c:val>
            <c:numRef>
              <c:f>Summary!$D$21:$D$31</c:f>
              <c:numCache>
                <c:formatCode>#,##0</c:formatCode>
                <c:ptCount val="11"/>
                <c:pt idx="0">
                  <c:v>7204</c:v>
                </c:pt>
                <c:pt idx="2">
                  <c:v>5670</c:v>
                </c:pt>
                <c:pt idx="3">
                  <c:v>9280</c:v>
                </c:pt>
                <c:pt idx="4">
                  <c:v>7352</c:v>
                </c:pt>
                <c:pt idx="5">
                  <c:v>3377</c:v>
                </c:pt>
                <c:pt idx="6">
                  <c:v>820</c:v>
                </c:pt>
                <c:pt idx="7">
                  <c:v>1761</c:v>
                </c:pt>
                <c:pt idx="8">
                  <c:v>1015</c:v>
                </c:pt>
                <c:pt idx="9">
                  <c:v>79</c:v>
                </c:pt>
                <c:pt idx="10">
                  <c:v>1650</c:v>
                </c:pt>
              </c:numCache>
            </c:numRef>
          </c:val>
          <c:extLst>
            <c:ext xmlns:c16="http://schemas.microsoft.com/office/drawing/2014/chart" uri="{C3380CC4-5D6E-409C-BE32-E72D297353CC}">
              <c16:uniqueId val="{00000000-21CA-4343-88A4-821C51B38F2C}"/>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254001</xdr:colOff>
      <xdr:row>0</xdr:row>
      <xdr:rowOff>139700</xdr:rowOff>
    </xdr:from>
    <xdr:to>
      <xdr:col>2</xdr:col>
      <xdr:colOff>647701</xdr:colOff>
      <xdr:row>6</xdr:row>
      <xdr:rowOff>12700</xdr:rowOff>
    </xdr:to>
    <xdr:pic>
      <xdr:nvPicPr>
        <xdr:cNvPr id="4" name="Picture 3">
          <a:extLst>
            <a:ext uri="{FF2B5EF4-FFF2-40B4-BE49-F238E27FC236}">
              <a16:creationId xmlns:a16="http://schemas.microsoft.com/office/drawing/2014/main" id="{49E26783-03EC-8E46-B008-B43108582B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576" t="17373" r="17796" b="33474"/>
        <a:stretch/>
      </xdr:blipFill>
      <xdr:spPr>
        <a:xfrm>
          <a:off x="254001" y="139700"/>
          <a:ext cx="1409700" cy="1092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254000</xdr:colOff>
      <xdr:row>0</xdr:row>
      <xdr:rowOff>101600</xdr:rowOff>
    </xdr:from>
    <xdr:to>
      <xdr:col>2</xdr:col>
      <xdr:colOff>347133</xdr:colOff>
      <xdr:row>6</xdr:row>
      <xdr:rowOff>138953</xdr:rowOff>
    </xdr:to>
    <xdr:pic>
      <xdr:nvPicPr>
        <xdr:cNvPr id="2" name="Picture 1">
          <a:extLst>
            <a:ext uri="{FF2B5EF4-FFF2-40B4-BE49-F238E27FC236}">
              <a16:creationId xmlns:a16="http://schemas.microsoft.com/office/drawing/2014/main" id="{EA5CC49C-17B7-6346-93A9-D6077944D3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576" t="17373" r="17796" b="33474"/>
        <a:stretch/>
      </xdr:blipFill>
      <xdr:spPr>
        <a:xfrm>
          <a:off x="254000" y="101600"/>
          <a:ext cx="1464733" cy="1256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805180</xdr:colOff>
      <xdr:row>0</xdr:row>
      <xdr:rowOff>315806</xdr:rowOff>
    </xdr:from>
    <xdr:to>
      <xdr:col>13</xdr:col>
      <xdr:colOff>174414</xdr:colOff>
      <xdr:row>15</xdr:row>
      <xdr:rowOff>15240</xdr:rowOff>
    </xdr:to>
    <xdr:graphicFrame macro="">
      <xdr:nvGraphicFramePr>
        <xdr:cNvPr id="4" name="Chart 3">
          <a:extLst>
            <a:ext uri="{FF2B5EF4-FFF2-40B4-BE49-F238E27FC236}">
              <a16:creationId xmlns:a16="http://schemas.microsoft.com/office/drawing/2014/main" id="{47DB6542-7928-5E4B-915D-85F0CAE70E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812800</xdr:colOff>
      <xdr:row>16</xdr:row>
      <xdr:rowOff>314960</xdr:rowOff>
    </xdr:from>
    <xdr:to>
      <xdr:col>13</xdr:col>
      <xdr:colOff>314960</xdr:colOff>
      <xdr:row>31</xdr:row>
      <xdr:rowOff>193040</xdr:rowOff>
    </xdr:to>
    <xdr:graphicFrame macro="">
      <xdr:nvGraphicFramePr>
        <xdr:cNvPr id="5" name="Chart 4">
          <a:extLst>
            <a:ext uri="{FF2B5EF4-FFF2-40B4-BE49-F238E27FC236}">
              <a16:creationId xmlns:a16="http://schemas.microsoft.com/office/drawing/2014/main" id="{9F1E9C53-376D-284B-9AAC-B6251522ED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loveyourselffinancially.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86813-1694-1542-9ADC-8B45556CDF1A}">
  <dimension ref="A1:R114"/>
  <sheetViews>
    <sheetView tabSelected="1" topLeftCell="A108" zoomScale="120" zoomScaleNormal="120" workbookViewId="0">
      <selection activeCell="B9" sqref="B9"/>
    </sheetView>
  </sheetViews>
  <sheetFormatPr baseColWidth="10" defaultRowHeight="23" x14ac:dyDescent="0.2"/>
  <cols>
    <col min="1" max="1" width="4.6640625" style="2" bestFit="1" customWidth="1"/>
    <col min="2" max="2" width="8.6640625" style="6" customWidth="1"/>
    <col min="3" max="3" width="39.6640625" style="3" bestFit="1" customWidth="1"/>
    <col min="4" max="5" width="14.83203125" style="16" customWidth="1"/>
    <col min="6" max="6" width="105.83203125" style="9" customWidth="1"/>
    <col min="7" max="16384" width="10.83203125" style="2"/>
  </cols>
  <sheetData>
    <row r="1" spans="1:18" s="1" customFormat="1" ht="16" customHeight="1" x14ac:dyDescent="0.2">
      <c r="A1" s="93" t="s">
        <v>156</v>
      </c>
      <c r="B1" s="93"/>
      <c r="C1" s="93"/>
      <c r="D1" s="93"/>
      <c r="E1" s="93"/>
      <c r="F1" s="63"/>
      <c r="R1" s="26"/>
    </row>
    <row r="2" spans="1:18" s="1" customFormat="1" ht="16" customHeight="1" x14ac:dyDescent="0.2">
      <c r="A2" s="93"/>
      <c r="B2" s="93"/>
      <c r="C2" s="93"/>
      <c r="D2" s="93"/>
      <c r="E2" s="93"/>
      <c r="F2" s="90" t="s">
        <v>157</v>
      </c>
      <c r="R2" s="26"/>
    </row>
    <row r="3" spans="1:18" s="1" customFormat="1" ht="16" customHeight="1" x14ac:dyDescent="0.2">
      <c r="A3" s="93"/>
      <c r="B3" s="93"/>
      <c r="C3" s="93"/>
      <c r="D3" s="93"/>
      <c r="E3" s="93"/>
      <c r="F3" s="63"/>
      <c r="R3" s="26"/>
    </row>
    <row r="4" spans="1:18" s="1" customFormat="1" ht="16" customHeight="1" x14ac:dyDescent="0.2">
      <c r="A4" s="93"/>
      <c r="B4" s="93"/>
      <c r="C4" s="93"/>
      <c r="D4" s="93"/>
      <c r="E4" s="93"/>
      <c r="F4" s="92" t="s">
        <v>158</v>
      </c>
      <c r="R4" s="26"/>
    </row>
    <row r="5" spans="1:18" s="1" customFormat="1" ht="16" customHeight="1" x14ac:dyDescent="0.2">
      <c r="A5" s="93"/>
      <c r="B5" s="93"/>
      <c r="C5" s="93"/>
      <c r="D5" s="93"/>
      <c r="E5" s="93"/>
      <c r="F5" s="90" t="s">
        <v>159</v>
      </c>
      <c r="R5" s="26"/>
    </row>
    <row r="6" spans="1:18" s="1" customFormat="1" ht="16" customHeight="1" x14ac:dyDescent="0.2">
      <c r="A6" s="93"/>
      <c r="B6" s="93"/>
      <c r="C6" s="93"/>
      <c r="D6" s="93"/>
      <c r="E6" s="93"/>
      <c r="F6" s="63"/>
      <c r="R6" s="26"/>
    </row>
    <row r="7" spans="1:18" s="1" customFormat="1" ht="16" customHeight="1" x14ac:dyDescent="0.2">
      <c r="A7" s="93"/>
      <c r="B7" s="93"/>
      <c r="C7" s="93"/>
      <c r="D7" s="93"/>
      <c r="E7" s="93"/>
      <c r="F7" s="63"/>
      <c r="R7" s="26"/>
    </row>
    <row r="8" spans="1:18" s="8" customFormat="1" ht="28" x14ac:dyDescent="0.2">
      <c r="D8" s="13"/>
      <c r="E8" s="13"/>
      <c r="F8" s="91"/>
    </row>
    <row r="9" spans="1:18" ht="21" x14ac:dyDescent="0.2">
      <c r="B9" s="87" t="s">
        <v>105</v>
      </c>
      <c r="C9" s="87" t="s">
        <v>106</v>
      </c>
      <c r="D9" s="88" t="s">
        <v>118</v>
      </c>
      <c r="E9" s="88" t="s">
        <v>119</v>
      </c>
      <c r="F9" s="87" t="s">
        <v>107</v>
      </c>
    </row>
    <row r="10" spans="1:18" x14ac:dyDescent="0.2">
      <c r="B10" s="40" t="s">
        <v>11</v>
      </c>
      <c r="C10" s="41"/>
      <c r="D10" s="42"/>
      <c r="E10" s="42"/>
      <c r="F10" s="47"/>
    </row>
    <row r="11" spans="1:18" x14ac:dyDescent="0.2">
      <c r="B11" s="7"/>
      <c r="C11" s="3" t="s">
        <v>12</v>
      </c>
      <c r="D11" s="86">
        <v>20000</v>
      </c>
      <c r="E11" s="14">
        <f>D11*12</f>
        <v>240000</v>
      </c>
      <c r="F11" s="9" t="s">
        <v>14</v>
      </c>
    </row>
    <row r="12" spans="1:18" x14ac:dyDescent="0.2">
      <c r="B12" s="7"/>
      <c r="C12" s="3" t="s">
        <v>153</v>
      </c>
      <c r="D12" s="86">
        <v>2000</v>
      </c>
      <c r="E12" s="14">
        <f t="shared" ref="E12:E76" si="0">D12*12</f>
        <v>24000</v>
      </c>
      <c r="F12" s="9" t="s">
        <v>13</v>
      </c>
    </row>
    <row r="13" spans="1:18" ht="24" thickBot="1" x14ac:dyDescent="0.25">
      <c r="B13" s="7"/>
      <c r="C13" s="3" t="s">
        <v>17</v>
      </c>
      <c r="D13" s="86">
        <v>0</v>
      </c>
      <c r="E13" s="14">
        <f t="shared" si="0"/>
        <v>0</v>
      </c>
    </row>
    <row r="14" spans="1:18" ht="24" thickBot="1" x14ac:dyDescent="0.25">
      <c r="B14" s="44" t="s">
        <v>93</v>
      </c>
      <c r="C14" s="45"/>
      <c r="D14" s="46">
        <f>SUM(D11:D13)</f>
        <v>22000</v>
      </c>
      <c r="E14" s="46">
        <f t="shared" si="0"/>
        <v>264000</v>
      </c>
      <c r="F14" s="48"/>
    </row>
    <row r="15" spans="1:18" ht="24" thickTop="1" x14ac:dyDescent="0.2">
      <c r="B15" s="7"/>
      <c r="D15" s="14"/>
      <c r="E15" s="14" t="s">
        <v>8</v>
      </c>
    </row>
    <row r="16" spans="1:18" ht="45" x14ac:dyDescent="0.2">
      <c r="B16" s="40" t="s">
        <v>133</v>
      </c>
      <c r="C16" s="41"/>
      <c r="D16" s="49">
        <v>0.15</v>
      </c>
      <c r="E16" s="49">
        <f>D16</f>
        <v>0.15</v>
      </c>
      <c r="F16" s="47" t="s">
        <v>154</v>
      </c>
    </row>
    <row r="17" spans="1:6" x14ac:dyDescent="0.2">
      <c r="B17" s="40" t="s">
        <v>92</v>
      </c>
      <c r="C17" s="41"/>
      <c r="D17" s="43">
        <f>D16*D14</f>
        <v>3300</v>
      </c>
      <c r="E17" s="43">
        <f t="shared" si="0"/>
        <v>39600</v>
      </c>
      <c r="F17" s="47"/>
    </row>
    <row r="18" spans="1:6" ht="45" x14ac:dyDescent="0.2">
      <c r="C18" s="3" t="s">
        <v>87</v>
      </c>
      <c r="D18" s="86">
        <f>D17*50%</f>
        <v>1650</v>
      </c>
      <c r="E18" s="14">
        <f t="shared" si="0"/>
        <v>19800</v>
      </c>
      <c r="F18" s="10" t="s">
        <v>144</v>
      </c>
    </row>
    <row r="19" spans="1:6" x14ac:dyDescent="0.2">
      <c r="C19" s="3" t="s">
        <v>88</v>
      </c>
      <c r="D19" s="86">
        <f>D17*25%</f>
        <v>825</v>
      </c>
      <c r="E19" s="14">
        <f t="shared" si="0"/>
        <v>9900</v>
      </c>
    </row>
    <row r="20" spans="1:6" x14ac:dyDescent="0.2">
      <c r="C20" s="3" t="s">
        <v>121</v>
      </c>
      <c r="D20" s="86">
        <v>0</v>
      </c>
      <c r="E20" s="14">
        <f t="shared" si="0"/>
        <v>0</v>
      </c>
    </row>
    <row r="21" spans="1:6" ht="24" thickBot="1" x14ac:dyDescent="0.25">
      <c r="C21" s="3" t="s">
        <v>16</v>
      </c>
      <c r="D21" s="86">
        <f>D17*25%</f>
        <v>825</v>
      </c>
      <c r="E21" s="14">
        <f t="shared" si="0"/>
        <v>9900</v>
      </c>
    </row>
    <row r="22" spans="1:6" ht="24" thickBot="1" x14ac:dyDescent="0.25">
      <c r="B22" s="44" t="s">
        <v>91</v>
      </c>
      <c r="C22" s="45"/>
      <c r="D22" s="46">
        <f>SUM(D18:D21)</f>
        <v>3300</v>
      </c>
      <c r="E22" s="46">
        <f t="shared" si="0"/>
        <v>39600</v>
      </c>
      <c r="F22" s="48"/>
    </row>
    <row r="23" spans="1:6" ht="24" thickTop="1" x14ac:dyDescent="0.2">
      <c r="B23" s="7"/>
      <c r="D23" s="14"/>
      <c r="E23" s="14" t="s">
        <v>8</v>
      </c>
    </row>
    <row r="24" spans="1:6" ht="30" x14ac:dyDescent="0.2">
      <c r="B24" s="40" t="s">
        <v>134</v>
      </c>
      <c r="C24" s="41"/>
      <c r="D24" s="42"/>
      <c r="E24" s="42" t="s">
        <v>8</v>
      </c>
      <c r="F24" s="47" t="s">
        <v>147</v>
      </c>
    </row>
    <row r="25" spans="1:6" x14ac:dyDescent="0.2">
      <c r="C25" s="3" t="s">
        <v>35</v>
      </c>
      <c r="D25" s="86">
        <v>2200</v>
      </c>
      <c r="E25" s="14">
        <f t="shared" si="0"/>
        <v>26400</v>
      </c>
    </row>
    <row r="26" spans="1:6" x14ac:dyDescent="0.2">
      <c r="C26" s="3" t="s">
        <v>36</v>
      </c>
      <c r="D26" s="86">
        <v>0</v>
      </c>
      <c r="E26" s="14">
        <f t="shared" si="0"/>
        <v>0</v>
      </c>
    </row>
    <row r="27" spans="1:6" x14ac:dyDescent="0.2">
      <c r="C27" s="3" t="s">
        <v>37</v>
      </c>
      <c r="D27" s="86">
        <v>0</v>
      </c>
      <c r="E27" s="14">
        <f t="shared" si="0"/>
        <v>0</v>
      </c>
      <c r="F27" s="9" t="s">
        <v>95</v>
      </c>
    </row>
    <row r="28" spans="1:6" x14ac:dyDescent="0.2">
      <c r="C28" s="3" t="s">
        <v>2</v>
      </c>
      <c r="D28" s="86">
        <v>100</v>
      </c>
      <c r="E28" s="14">
        <f t="shared" si="0"/>
        <v>1200</v>
      </c>
      <c r="F28" s="9" t="s">
        <v>131</v>
      </c>
    </row>
    <row r="29" spans="1:6" ht="31" thickBot="1" x14ac:dyDescent="0.25">
      <c r="C29" s="3" t="s">
        <v>4</v>
      </c>
      <c r="D29" s="86">
        <v>35</v>
      </c>
      <c r="E29" s="14">
        <f t="shared" si="0"/>
        <v>420</v>
      </c>
      <c r="F29" s="9" t="s">
        <v>132</v>
      </c>
    </row>
    <row r="30" spans="1:6" s="5" customFormat="1" ht="24" thickBot="1" x14ac:dyDescent="0.25">
      <c r="A30" s="2"/>
      <c r="B30" s="44" t="s">
        <v>94</v>
      </c>
      <c r="C30" s="50"/>
      <c r="D30" s="46">
        <f>SUM(D25:D29)</f>
        <v>2335</v>
      </c>
      <c r="E30" s="46">
        <f t="shared" si="0"/>
        <v>28020</v>
      </c>
      <c r="F30" s="51"/>
    </row>
    <row r="31" spans="1:6" ht="24" thickTop="1" x14ac:dyDescent="0.2">
      <c r="D31" s="14"/>
      <c r="E31" s="14" t="s">
        <v>8</v>
      </c>
    </row>
    <row r="32" spans="1:6" ht="30" x14ac:dyDescent="0.2">
      <c r="B32" s="40" t="s">
        <v>135</v>
      </c>
      <c r="C32" s="41"/>
      <c r="D32" s="42"/>
      <c r="E32" s="42" t="s">
        <v>8</v>
      </c>
      <c r="F32" s="47" t="s">
        <v>145</v>
      </c>
    </row>
    <row r="33" spans="1:6" x14ac:dyDescent="0.2">
      <c r="C33" s="3" t="s">
        <v>38</v>
      </c>
      <c r="D33" s="86">
        <v>500</v>
      </c>
      <c r="E33" s="14">
        <f t="shared" si="0"/>
        <v>6000</v>
      </c>
    </row>
    <row r="34" spans="1:6" x14ac:dyDescent="0.2">
      <c r="C34" s="3" t="s">
        <v>39</v>
      </c>
      <c r="D34" s="86">
        <v>35</v>
      </c>
      <c r="E34" s="14">
        <f t="shared" si="0"/>
        <v>420</v>
      </c>
    </row>
    <row r="35" spans="1:6" x14ac:dyDescent="0.2">
      <c r="C35" s="3" t="s">
        <v>5</v>
      </c>
      <c r="D35" s="86">
        <v>375</v>
      </c>
      <c r="E35" s="14">
        <f t="shared" si="0"/>
        <v>4500</v>
      </c>
    </row>
    <row r="36" spans="1:6" x14ac:dyDescent="0.2">
      <c r="C36" s="3" t="s">
        <v>40</v>
      </c>
      <c r="D36" s="86">
        <v>0</v>
      </c>
      <c r="E36" s="14">
        <f t="shared" si="0"/>
        <v>0</v>
      </c>
    </row>
    <row r="37" spans="1:6" x14ac:dyDescent="0.2">
      <c r="C37" s="3" t="s">
        <v>142</v>
      </c>
      <c r="D37" s="86">
        <v>200</v>
      </c>
      <c r="E37" s="14">
        <f t="shared" si="0"/>
        <v>2400</v>
      </c>
    </row>
    <row r="38" spans="1:6" x14ac:dyDescent="0.2">
      <c r="C38" s="3" t="s">
        <v>15</v>
      </c>
      <c r="D38" s="86">
        <v>200</v>
      </c>
      <c r="E38" s="14">
        <f t="shared" si="0"/>
        <v>2400</v>
      </c>
    </row>
    <row r="39" spans="1:6" x14ac:dyDescent="0.2">
      <c r="C39" s="3" t="s">
        <v>42</v>
      </c>
      <c r="D39" s="86">
        <v>150</v>
      </c>
      <c r="E39" s="14">
        <f t="shared" si="0"/>
        <v>1800</v>
      </c>
    </row>
    <row r="40" spans="1:6" x14ac:dyDescent="0.2">
      <c r="C40" s="3" t="s">
        <v>43</v>
      </c>
      <c r="D40" s="86">
        <v>200</v>
      </c>
      <c r="E40" s="14">
        <f t="shared" si="0"/>
        <v>2400</v>
      </c>
    </row>
    <row r="41" spans="1:6" x14ac:dyDescent="0.2">
      <c r="C41" s="3" t="s">
        <v>44</v>
      </c>
      <c r="D41" s="86">
        <v>50</v>
      </c>
      <c r="E41" s="14">
        <f t="shared" si="0"/>
        <v>600</v>
      </c>
    </row>
    <row r="42" spans="1:6" ht="24" thickBot="1" x14ac:dyDescent="0.25">
      <c r="C42" s="3" t="s">
        <v>45</v>
      </c>
      <c r="D42" s="86">
        <v>50</v>
      </c>
      <c r="E42" s="14">
        <f t="shared" si="0"/>
        <v>600</v>
      </c>
    </row>
    <row r="43" spans="1:6" s="5" customFormat="1" ht="24" thickBot="1" x14ac:dyDescent="0.25">
      <c r="A43" s="2"/>
      <c r="B43" s="44" t="s">
        <v>96</v>
      </c>
      <c r="C43" s="50"/>
      <c r="D43" s="46">
        <f>SUM(D33:D42)</f>
        <v>1760</v>
      </c>
      <c r="E43" s="46">
        <f t="shared" si="0"/>
        <v>21120</v>
      </c>
      <c r="F43" s="51"/>
    </row>
    <row r="44" spans="1:6" ht="24" thickTop="1" x14ac:dyDescent="0.2">
      <c r="D44" s="14"/>
      <c r="E44" s="14" t="s">
        <v>8</v>
      </c>
    </row>
    <row r="45" spans="1:6" ht="45" x14ac:dyDescent="0.2">
      <c r="B45" s="40" t="s">
        <v>136</v>
      </c>
      <c r="C45" s="41"/>
      <c r="D45" s="42"/>
      <c r="E45" s="42" t="s">
        <v>8</v>
      </c>
      <c r="F45" s="47" t="s">
        <v>146</v>
      </c>
    </row>
    <row r="46" spans="1:6" x14ac:dyDescent="0.2">
      <c r="C46" s="3" t="s">
        <v>6</v>
      </c>
      <c r="D46" s="86">
        <v>2000</v>
      </c>
      <c r="E46" s="14">
        <f t="shared" si="0"/>
        <v>24000</v>
      </c>
      <c r="F46" s="11"/>
    </row>
    <row r="47" spans="1:6" ht="24" thickBot="1" x14ac:dyDescent="0.25">
      <c r="C47" s="3" t="s">
        <v>46</v>
      </c>
      <c r="D47" s="86">
        <f>200</f>
        <v>200</v>
      </c>
      <c r="E47" s="14">
        <f t="shared" si="0"/>
        <v>2400</v>
      </c>
    </row>
    <row r="48" spans="1:6" s="5" customFormat="1" ht="24" thickBot="1" x14ac:dyDescent="0.25">
      <c r="A48" s="2"/>
      <c r="B48" s="44" t="s">
        <v>97</v>
      </c>
      <c r="C48" s="50"/>
      <c r="D48" s="46">
        <f>SUM(D46:D47)</f>
        <v>2200</v>
      </c>
      <c r="E48" s="46">
        <f t="shared" si="0"/>
        <v>26400</v>
      </c>
      <c r="F48" s="51"/>
    </row>
    <row r="49" spans="1:6" ht="24" thickTop="1" x14ac:dyDescent="0.2">
      <c r="D49" s="14"/>
      <c r="E49" s="14" t="s">
        <v>8</v>
      </c>
    </row>
    <row r="50" spans="1:6" ht="45" x14ac:dyDescent="0.2">
      <c r="B50" s="40" t="s">
        <v>137</v>
      </c>
      <c r="C50" s="41"/>
      <c r="D50" s="42"/>
      <c r="E50" s="42" t="s">
        <v>8</v>
      </c>
      <c r="F50" s="47" t="s">
        <v>148</v>
      </c>
    </row>
    <row r="51" spans="1:6" x14ac:dyDescent="0.2">
      <c r="C51" s="3" t="s">
        <v>47</v>
      </c>
      <c r="D51" s="86">
        <v>0</v>
      </c>
      <c r="E51" s="14">
        <f t="shared" si="0"/>
        <v>0</v>
      </c>
    </row>
    <row r="52" spans="1:6" x14ac:dyDescent="0.2">
      <c r="C52" s="3" t="s">
        <v>48</v>
      </c>
      <c r="D52" s="86">
        <v>100</v>
      </c>
      <c r="E52" s="14">
        <f t="shared" si="0"/>
        <v>1200</v>
      </c>
    </row>
    <row r="53" spans="1:6" x14ac:dyDescent="0.2">
      <c r="C53" s="3" t="s">
        <v>49</v>
      </c>
      <c r="D53" s="86">
        <v>100</v>
      </c>
      <c r="E53" s="14">
        <f t="shared" si="0"/>
        <v>1200</v>
      </c>
    </row>
    <row r="54" spans="1:6" x14ac:dyDescent="0.2">
      <c r="C54" s="3" t="s">
        <v>50</v>
      </c>
      <c r="D54" s="86">
        <v>350</v>
      </c>
      <c r="E54" s="14">
        <f t="shared" si="0"/>
        <v>4200</v>
      </c>
    </row>
    <row r="55" spans="1:6" x14ac:dyDescent="0.2">
      <c r="C55" s="3" t="s">
        <v>51</v>
      </c>
      <c r="D55" s="86">
        <v>150</v>
      </c>
      <c r="E55" s="14">
        <f t="shared" si="0"/>
        <v>1800</v>
      </c>
    </row>
    <row r="56" spans="1:6" x14ac:dyDescent="0.2">
      <c r="C56" s="3" t="s">
        <v>3</v>
      </c>
      <c r="D56" s="86">
        <v>350</v>
      </c>
      <c r="E56" s="14">
        <f t="shared" si="0"/>
        <v>4200</v>
      </c>
    </row>
    <row r="57" spans="1:6" ht="24" thickBot="1" x14ac:dyDescent="0.25">
      <c r="C57" s="3" t="s">
        <v>53</v>
      </c>
      <c r="D57" s="86">
        <v>0</v>
      </c>
      <c r="E57" s="14">
        <f t="shared" si="0"/>
        <v>0</v>
      </c>
    </row>
    <row r="58" spans="1:6" s="5" customFormat="1" ht="24" thickBot="1" x14ac:dyDescent="0.25">
      <c r="A58" s="2"/>
      <c r="B58" s="44" t="s">
        <v>98</v>
      </c>
      <c r="C58" s="50"/>
      <c r="D58" s="46">
        <f>SUM(D51:D57)</f>
        <v>1050</v>
      </c>
      <c r="E58" s="46">
        <f t="shared" si="0"/>
        <v>12600</v>
      </c>
      <c r="F58" s="51"/>
    </row>
    <row r="59" spans="1:6" ht="24" thickTop="1" x14ac:dyDescent="0.2">
      <c r="D59" s="14"/>
      <c r="E59" s="14"/>
    </row>
    <row r="60" spans="1:6" x14ac:dyDescent="0.2">
      <c r="B60" s="40" t="s">
        <v>138</v>
      </c>
      <c r="C60" s="41"/>
      <c r="D60" s="42"/>
      <c r="E60" s="42"/>
      <c r="F60" s="47"/>
    </row>
    <row r="61" spans="1:6" ht="45" x14ac:dyDescent="0.2">
      <c r="C61" s="3" t="s">
        <v>54</v>
      </c>
      <c r="D61" s="86">
        <v>300</v>
      </c>
      <c r="E61" s="14">
        <f t="shared" si="0"/>
        <v>3600</v>
      </c>
      <c r="F61" s="10" t="s">
        <v>149</v>
      </c>
    </row>
    <row r="62" spans="1:6" x14ac:dyDescent="0.2">
      <c r="C62" s="3" t="s">
        <v>55</v>
      </c>
      <c r="D62" s="86">
        <v>50</v>
      </c>
      <c r="E62" s="14">
        <f t="shared" si="0"/>
        <v>600</v>
      </c>
      <c r="F62" s="10"/>
    </row>
    <row r="63" spans="1:6" x14ac:dyDescent="0.2">
      <c r="C63" s="3" t="s">
        <v>56</v>
      </c>
      <c r="D63" s="86">
        <f>100</f>
        <v>100</v>
      </c>
      <c r="E63" s="14">
        <f t="shared" si="0"/>
        <v>1200</v>
      </c>
      <c r="F63" s="10"/>
    </row>
    <row r="64" spans="1:6" x14ac:dyDescent="0.2">
      <c r="C64" s="3" t="s">
        <v>143</v>
      </c>
      <c r="D64" s="86">
        <v>20</v>
      </c>
      <c r="E64" s="14">
        <f t="shared" si="0"/>
        <v>240</v>
      </c>
      <c r="F64" s="10"/>
    </row>
    <row r="65" spans="1:6" x14ac:dyDescent="0.2">
      <c r="C65" s="3" t="s">
        <v>57</v>
      </c>
      <c r="D65" s="86">
        <v>50</v>
      </c>
      <c r="E65" s="14">
        <f t="shared" si="0"/>
        <v>600</v>
      </c>
      <c r="F65" s="10"/>
    </row>
    <row r="66" spans="1:6" x14ac:dyDescent="0.2">
      <c r="C66" s="3" t="s">
        <v>58</v>
      </c>
      <c r="D66" s="86">
        <v>0</v>
      </c>
      <c r="E66" s="14">
        <f t="shared" si="0"/>
        <v>0</v>
      </c>
      <c r="F66" s="10"/>
    </row>
    <row r="67" spans="1:6" x14ac:dyDescent="0.2">
      <c r="C67" s="3" t="s">
        <v>60</v>
      </c>
      <c r="D67" s="86">
        <v>50</v>
      </c>
      <c r="E67" s="14">
        <f t="shared" si="0"/>
        <v>600</v>
      </c>
      <c r="F67" s="10"/>
    </row>
    <row r="68" spans="1:6" ht="24" thickBot="1" x14ac:dyDescent="0.25">
      <c r="C68" s="3" t="s">
        <v>61</v>
      </c>
      <c r="D68" s="86">
        <v>50</v>
      </c>
      <c r="E68" s="14">
        <f t="shared" si="0"/>
        <v>600</v>
      </c>
      <c r="F68" s="10"/>
    </row>
    <row r="69" spans="1:6" s="5" customFormat="1" ht="24" thickBot="1" x14ac:dyDescent="0.25">
      <c r="A69" s="2"/>
      <c r="B69" s="44" t="s">
        <v>112</v>
      </c>
      <c r="C69" s="50"/>
      <c r="D69" s="46">
        <f>SUM(D61:D68)</f>
        <v>620</v>
      </c>
      <c r="E69" s="46">
        <f t="shared" si="0"/>
        <v>7440</v>
      </c>
      <c r="F69" s="51"/>
    </row>
    <row r="70" spans="1:6" s="5" customFormat="1" ht="24" thickTop="1" x14ac:dyDescent="0.2">
      <c r="A70" s="2"/>
      <c r="B70" s="7"/>
      <c r="C70" s="4"/>
      <c r="D70" s="15"/>
      <c r="E70" s="15"/>
      <c r="F70" s="12"/>
    </row>
    <row r="71" spans="1:6" ht="45" x14ac:dyDescent="0.2">
      <c r="B71" s="40" t="s">
        <v>139</v>
      </c>
      <c r="C71" s="41"/>
      <c r="D71" s="42"/>
      <c r="E71" s="42"/>
      <c r="F71" s="47" t="s">
        <v>150</v>
      </c>
    </row>
    <row r="72" spans="1:6" x14ac:dyDescent="0.2">
      <c r="C72" s="3" t="s">
        <v>62</v>
      </c>
      <c r="D72" s="86">
        <v>50</v>
      </c>
      <c r="E72" s="14">
        <f t="shared" si="0"/>
        <v>600</v>
      </c>
    </row>
    <row r="73" spans="1:6" x14ac:dyDescent="0.2">
      <c r="C73" s="3" t="s">
        <v>63</v>
      </c>
      <c r="D73" s="86">
        <v>0</v>
      </c>
      <c r="E73" s="14">
        <f t="shared" si="0"/>
        <v>0</v>
      </c>
    </row>
    <row r="74" spans="1:6" x14ac:dyDescent="0.2">
      <c r="C74" s="3" t="s">
        <v>64</v>
      </c>
      <c r="D74" s="86">
        <v>150</v>
      </c>
      <c r="E74" s="14">
        <f t="shared" si="0"/>
        <v>1800</v>
      </c>
    </row>
    <row r="75" spans="1:6" x14ac:dyDescent="0.2">
      <c r="C75" s="3" t="s">
        <v>65</v>
      </c>
      <c r="D75" s="86">
        <v>100</v>
      </c>
      <c r="E75" s="14">
        <f t="shared" si="0"/>
        <v>1200</v>
      </c>
    </row>
    <row r="76" spans="1:6" x14ac:dyDescent="0.2">
      <c r="C76" s="3" t="s">
        <v>66</v>
      </c>
      <c r="D76" s="86">
        <v>100</v>
      </c>
      <c r="E76" s="14">
        <f t="shared" si="0"/>
        <v>1200</v>
      </c>
    </row>
    <row r="77" spans="1:6" x14ac:dyDescent="0.2">
      <c r="C77" s="3" t="s">
        <v>67</v>
      </c>
      <c r="D77" s="86">
        <v>100</v>
      </c>
      <c r="E77" s="14">
        <f t="shared" ref="E77:E113" si="1">D77*12</f>
        <v>1200</v>
      </c>
    </row>
    <row r="78" spans="1:6" x14ac:dyDescent="0.2">
      <c r="C78" s="3" t="s">
        <v>68</v>
      </c>
      <c r="D78" s="86">
        <v>100</v>
      </c>
      <c r="E78" s="14">
        <f t="shared" si="1"/>
        <v>1200</v>
      </c>
    </row>
    <row r="79" spans="1:6" x14ac:dyDescent="0.2">
      <c r="C79" s="3" t="s">
        <v>69</v>
      </c>
      <c r="D79" s="86">
        <v>100</v>
      </c>
      <c r="E79" s="14">
        <f t="shared" si="1"/>
        <v>1200</v>
      </c>
    </row>
    <row r="80" spans="1:6" x14ac:dyDescent="0.2">
      <c r="C80" s="3" t="s">
        <v>70</v>
      </c>
      <c r="D80" s="86">
        <v>100</v>
      </c>
      <c r="E80" s="14">
        <f t="shared" si="1"/>
        <v>1200</v>
      </c>
    </row>
    <row r="81" spans="1:6" x14ac:dyDescent="0.2">
      <c r="C81" s="3" t="s">
        <v>71</v>
      </c>
      <c r="D81" s="86">
        <v>30</v>
      </c>
      <c r="E81" s="14">
        <f t="shared" si="1"/>
        <v>360</v>
      </c>
    </row>
    <row r="82" spans="1:6" x14ac:dyDescent="0.2">
      <c r="C82" s="3" t="s">
        <v>72</v>
      </c>
      <c r="D82" s="86">
        <v>30</v>
      </c>
      <c r="E82" s="14">
        <f t="shared" si="1"/>
        <v>360</v>
      </c>
    </row>
    <row r="83" spans="1:6" x14ac:dyDescent="0.2">
      <c r="C83" s="3" t="s">
        <v>73</v>
      </c>
      <c r="D83" s="86">
        <v>30</v>
      </c>
      <c r="E83" s="14">
        <f t="shared" si="1"/>
        <v>360</v>
      </c>
    </row>
    <row r="84" spans="1:6" x14ac:dyDescent="0.2">
      <c r="C84" s="3" t="s">
        <v>74</v>
      </c>
      <c r="D84" s="86">
        <v>0</v>
      </c>
      <c r="E84" s="14">
        <f t="shared" si="1"/>
        <v>0</v>
      </c>
    </row>
    <row r="85" spans="1:6" x14ac:dyDescent="0.2">
      <c r="C85" s="3" t="s">
        <v>75</v>
      </c>
      <c r="D85" s="86">
        <v>20</v>
      </c>
      <c r="E85" s="14">
        <f t="shared" si="1"/>
        <v>240</v>
      </c>
    </row>
    <row r="86" spans="1:6" x14ac:dyDescent="0.2">
      <c r="C86" s="3" t="s">
        <v>76</v>
      </c>
      <c r="D86" s="86">
        <v>20</v>
      </c>
      <c r="E86" s="14">
        <f t="shared" si="1"/>
        <v>240</v>
      </c>
    </row>
    <row r="87" spans="1:6" x14ac:dyDescent="0.2">
      <c r="C87" s="3" t="s">
        <v>85</v>
      </c>
      <c r="D87" s="86">
        <v>10</v>
      </c>
      <c r="E87" s="14">
        <f t="shared" si="1"/>
        <v>120</v>
      </c>
    </row>
    <row r="88" spans="1:6" ht="24" thickBot="1" x14ac:dyDescent="0.25">
      <c r="C88" s="3" t="s">
        <v>78</v>
      </c>
      <c r="D88" s="86">
        <v>25</v>
      </c>
      <c r="E88" s="14">
        <f t="shared" si="1"/>
        <v>300</v>
      </c>
    </row>
    <row r="89" spans="1:6" s="5" customFormat="1" ht="24" thickBot="1" x14ac:dyDescent="0.25">
      <c r="A89" s="2"/>
      <c r="B89" s="44" t="s">
        <v>99</v>
      </c>
      <c r="C89" s="50"/>
      <c r="D89" s="46">
        <f>SUM(D72:D88)</f>
        <v>965</v>
      </c>
      <c r="E89" s="46">
        <f t="shared" si="1"/>
        <v>11580</v>
      </c>
      <c r="F89" s="51"/>
    </row>
    <row r="90" spans="1:6" ht="24" thickTop="1" x14ac:dyDescent="0.2">
      <c r="D90" s="14"/>
      <c r="E90" s="14"/>
    </row>
    <row r="91" spans="1:6" ht="30" x14ac:dyDescent="0.2">
      <c r="B91" s="40" t="s">
        <v>140</v>
      </c>
      <c r="C91" s="41"/>
      <c r="D91" s="42"/>
      <c r="E91" s="42">
        <f t="shared" si="1"/>
        <v>0</v>
      </c>
      <c r="F91" s="47" t="s">
        <v>151</v>
      </c>
    </row>
    <row r="92" spans="1:6" ht="45" x14ac:dyDescent="0.2">
      <c r="C92" s="3" t="s">
        <v>79</v>
      </c>
      <c r="D92" s="86">
        <v>20</v>
      </c>
      <c r="E92" s="14">
        <f t="shared" si="1"/>
        <v>240</v>
      </c>
      <c r="F92" s="10" t="s">
        <v>33</v>
      </c>
    </row>
    <row r="93" spans="1:6" x14ac:dyDescent="0.2">
      <c r="C93" s="3" t="s">
        <v>80</v>
      </c>
      <c r="D93" s="86">
        <v>30</v>
      </c>
      <c r="E93" s="14">
        <f t="shared" si="1"/>
        <v>360</v>
      </c>
    </row>
    <row r="94" spans="1:6" x14ac:dyDescent="0.2">
      <c r="C94" s="3" t="s">
        <v>81</v>
      </c>
      <c r="D94" s="86">
        <v>0</v>
      </c>
      <c r="E94" s="14">
        <f t="shared" si="1"/>
        <v>0</v>
      </c>
    </row>
    <row r="95" spans="1:6" x14ac:dyDescent="0.2">
      <c r="C95" s="3" t="s">
        <v>82</v>
      </c>
      <c r="D95" s="86">
        <v>0</v>
      </c>
      <c r="E95" s="14">
        <f t="shared" si="1"/>
        <v>0</v>
      </c>
    </row>
    <row r="96" spans="1:6" x14ac:dyDescent="0.2">
      <c r="C96" s="3" t="s">
        <v>83</v>
      </c>
      <c r="D96" s="86">
        <v>240</v>
      </c>
      <c r="E96" s="14">
        <f t="shared" si="1"/>
        <v>2880</v>
      </c>
    </row>
    <row r="97" spans="1:6" x14ac:dyDescent="0.2">
      <c r="C97" s="3" t="s">
        <v>84</v>
      </c>
      <c r="D97" s="86">
        <v>100</v>
      </c>
      <c r="E97" s="14">
        <f t="shared" si="1"/>
        <v>1200</v>
      </c>
    </row>
    <row r="98" spans="1:6" x14ac:dyDescent="0.2">
      <c r="C98" s="3" t="s">
        <v>86</v>
      </c>
      <c r="D98" s="86">
        <v>50</v>
      </c>
      <c r="E98" s="14">
        <f t="shared" si="1"/>
        <v>600</v>
      </c>
    </row>
    <row r="99" spans="1:6" x14ac:dyDescent="0.2">
      <c r="C99" s="3" t="s">
        <v>77</v>
      </c>
      <c r="D99" s="86">
        <v>30</v>
      </c>
      <c r="E99" s="14">
        <f t="shared" si="1"/>
        <v>360</v>
      </c>
    </row>
    <row r="100" spans="1:6" x14ac:dyDescent="0.2">
      <c r="C100" s="3" t="s">
        <v>52</v>
      </c>
      <c r="D100" s="86">
        <v>50</v>
      </c>
      <c r="E100" s="14">
        <f t="shared" si="1"/>
        <v>600</v>
      </c>
    </row>
    <row r="101" spans="1:6" ht="24" thickBot="1" x14ac:dyDescent="0.25">
      <c r="C101" s="3" t="s">
        <v>10</v>
      </c>
      <c r="D101" s="86">
        <v>200</v>
      </c>
      <c r="E101" s="14">
        <f t="shared" si="1"/>
        <v>2400</v>
      </c>
    </row>
    <row r="102" spans="1:6" s="5" customFormat="1" ht="24" thickBot="1" x14ac:dyDescent="0.25">
      <c r="A102" s="2"/>
      <c r="B102" s="44" t="s">
        <v>100</v>
      </c>
      <c r="C102" s="50"/>
      <c r="D102" s="46">
        <f>SUM(D92:D101)</f>
        <v>720</v>
      </c>
      <c r="E102" s="46">
        <f t="shared" si="1"/>
        <v>8640</v>
      </c>
      <c r="F102" s="51"/>
    </row>
    <row r="103" spans="1:6" ht="24" thickTop="1" x14ac:dyDescent="0.2">
      <c r="D103" s="14"/>
      <c r="E103" s="14"/>
    </row>
    <row r="104" spans="1:6" ht="30" x14ac:dyDescent="0.2">
      <c r="B104" s="40" t="s">
        <v>141</v>
      </c>
      <c r="C104" s="41"/>
      <c r="D104" s="42"/>
      <c r="E104" s="42"/>
      <c r="F104" s="47" t="s">
        <v>152</v>
      </c>
    </row>
    <row r="105" spans="1:6" ht="31" thickBot="1" x14ac:dyDescent="0.25">
      <c r="C105" s="3" t="s">
        <v>101</v>
      </c>
      <c r="D105" s="86">
        <v>50</v>
      </c>
      <c r="E105" s="14">
        <f t="shared" si="1"/>
        <v>600</v>
      </c>
      <c r="F105" s="10" t="s">
        <v>34</v>
      </c>
    </row>
    <row r="106" spans="1:6" s="5" customFormat="1" ht="24" thickBot="1" x14ac:dyDescent="0.25">
      <c r="A106" s="2"/>
      <c r="B106" s="44" t="s">
        <v>102</v>
      </c>
      <c r="C106" s="50"/>
      <c r="D106" s="46">
        <f>SUM(D105)</f>
        <v>50</v>
      </c>
      <c r="E106" s="46">
        <f t="shared" si="1"/>
        <v>600</v>
      </c>
      <c r="F106" s="51"/>
    </row>
    <row r="107" spans="1:6" ht="24" thickTop="1" x14ac:dyDescent="0.2">
      <c r="D107" s="14"/>
      <c r="E107" s="14"/>
    </row>
    <row r="108" spans="1:6" x14ac:dyDescent="0.2">
      <c r="B108" s="40" t="s">
        <v>89</v>
      </c>
      <c r="C108" s="41"/>
      <c r="D108" s="42"/>
      <c r="E108" s="42"/>
      <c r="F108" s="47"/>
    </row>
    <row r="109" spans="1:6" x14ac:dyDescent="0.2">
      <c r="C109" s="3" t="s">
        <v>90</v>
      </c>
      <c r="D109" s="86">
        <v>350</v>
      </c>
      <c r="E109" s="14">
        <f t="shared" si="1"/>
        <v>4200</v>
      </c>
    </row>
    <row r="110" spans="1:6" ht="24" thickBot="1" x14ac:dyDescent="0.25">
      <c r="C110" s="3" t="s">
        <v>120</v>
      </c>
      <c r="D110" s="86">
        <v>150</v>
      </c>
      <c r="E110" s="14">
        <f t="shared" si="1"/>
        <v>1800</v>
      </c>
    </row>
    <row r="111" spans="1:6" s="5" customFormat="1" ht="24" thickBot="1" x14ac:dyDescent="0.25">
      <c r="A111" s="52"/>
      <c r="B111" s="44" t="s">
        <v>103</v>
      </c>
      <c r="C111" s="50"/>
      <c r="D111" s="46">
        <f>SUM(D109:D110)</f>
        <v>500</v>
      </c>
      <c r="E111" s="46">
        <f t="shared" si="1"/>
        <v>6000</v>
      </c>
      <c r="F111" s="51"/>
    </row>
    <row r="112" spans="1:6" ht="25" thickTop="1" thickBot="1" x14ac:dyDescent="0.25">
      <c r="D112" s="14"/>
      <c r="E112" s="14"/>
    </row>
    <row r="113" spans="1:6" s="5" customFormat="1" ht="24" thickBot="1" x14ac:dyDescent="0.25">
      <c r="A113" s="2"/>
      <c r="B113" s="44" t="s">
        <v>104</v>
      </c>
      <c r="C113" s="50"/>
      <c r="D113" s="46">
        <f>D111+D106+D102+D89+D69+D58+D48+D43+D30+D22</f>
        <v>13500</v>
      </c>
      <c r="E113" s="46">
        <f t="shared" si="1"/>
        <v>162000</v>
      </c>
      <c r="F113" s="51"/>
    </row>
    <row r="114" spans="1:6" ht="24" thickTop="1" x14ac:dyDescent="0.2"/>
  </sheetData>
  <sheetProtection sheet="1" objects="1" scenarios="1" selectLockedCells="1"/>
  <autoFilter ref="A9:F113" xr:uid="{A901BE4F-AAD3-1847-83CC-6904D46F2AF0}"/>
  <mergeCells count="1">
    <mergeCell ref="A1:E7"/>
  </mergeCells>
  <hyperlinks>
    <hyperlink ref="F2" r:id="rId1" xr:uid="{4A7AD57B-3E4C-4F40-8E55-071E6EA188D6}"/>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49F5E-2C0F-994F-BF5B-7099B546DB8B}">
  <dimension ref="A1:S122"/>
  <sheetViews>
    <sheetView zoomScale="115" zoomScaleNormal="130" workbookViewId="0">
      <pane xSplit="5" ySplit="12" topLeftCell="F117" activePane="bottomRight" state="frozenSplit"/>
      <selection pane="topRight" activeCell="C1" sqref="C1"/>
      <selection pane="bottomLeft" activeCell="A14" sqref="A14"/>
      <selection pane="bottomRight" activeCell="M15" sqref="M15"/>
    </sheetView>
  </sheetViews>
  <sheetFormatPr baseColWidth="10" defaultColWidth="13.5" defaultRowHeight="16" x14ac:dyDescent="0.2"/>
  <cols>
    <col min="1" max="1" width="4.1640625" style="1" customWidth="1"/>
    <col min="2" max="2" width="13.83203125" style="1" customWidth="1"/>
    <col min="3" max="3" width="30.5" style="1" customWidth="1"/>
    <col min="4" max="4" width="18.33203125" style="1" customWidth="1"/>
    <col min="5" max="17" width="9.83203125" style="1" bestFit="1" customWidth="1"/>
    <col min="18" max="18" width="9.83203125" style="26" bestFit="1" customWidth="1"/>
    <col min="19" max="16384" width="13.5" style="1"/>
  </cols>
  <sheetData>
    <row r="1" spans="1:18" ht="16" customHeight="1" x14ac:dyDescent="0.2">
      <c r="A1" s="93" t="s">
        <v>156</v>
      </c>
      <c r="B1" s="93"/>
      <c r="C1" s="93"/>
      <c r="D1" s="93"/>
      <c r="E1" s="93"/>
    </row>
    <row r="2" spans="1:18" ht="16" customHeight="1" x14ac:dyDescent="0.2">
      <c r="A2" s="93"/>
      <c r="B2" s="93"/>
      <c r="C2" s="93"/>
      <c r="D2" s="93"/>
      <c r="E2" s="93"/>
    </row>
    <row r="3" spans="1:18" ht="16" customHeight="1" x14ac:dyDescent="0.2">
      <c r="A3" s="93"/>
      <c r="B3" s="93"/>
      <c r="C3" s="93"/>
      <c r="D3" s="93"/>
      <c r="E3" s="93"/>
    </row>
    <row r="4" spans="1:18" ht="16" customHeight="1" x14ac:dyDescent="0.2">
      <c r="A4" s="93"/>
      <c r="B4" s="93"/>
      <c r="C4" s="93"/>
      <c r="D4" s="93"/>
      <c r="E4" s="93"/>
    </row>
    <row r="5" spans="1:18" ht="16" customHeight="1" x14ac:dyDescent="0.2">
      <c r="A5" s="93"/>
      <c r="B5" s="93"/>
      <c r="C5" s="93"/>
      <c r="D5" s="93"/>
      <c r="E5" s="93"/>
    </row>
    <row r="6" spans="1:18" ht="16" customHeight="1" x14ac:dyDescent="0.2">
      <c r="A6" s="93"/>
      <c r="B6" s="93"/>
      <c r="C6" s="93"/>
      <c r="D6" s="93"/>
      <c r="E6" s="93"/>
    </row>
    <row r="7" spans="1:18" ht="16" customHeight="1" x14ac:dyDescent="0.2">
      <c r="A7" s="93"/>
      <c r="B7" s="93"/>
      <c r="C7" s="93"/>
      <c r="D7" s="93"/>
      <c r="E7" s="93"/>
    </row>
    <row r="8" spans="1:18" x14ac:dyDescent="0.2">
      <c r="C8" s="26" t="s">
        <v>155</v>
      </c>
      <c r="D8" s="89">
        <f ca="1">TODAY()</f>
        <v>44169</v>
      </c>
    </row>
    <row r="9" spans="1:18" s="24" customFormat="1" ht="21" x14ac:dyDescent="0.2">
      <c r="A9" s="22"/>
      <c r="B9" s="22"/>
      <c r="C9" s="23" t="s">
        <v>31</v>
      </c>
      <c r="D9" s="23">
        <f ca="1">MONTH(D8)</f>
        <v>12</v>
      </c>
      <c r="E9" s="1"/>
      <c r="F9" s="1"/>
      <c r="G9" s="1"/>
      <c r="H9" s="1"/>
      <c r="I9" s="1"/>
      <c r="J9" s="1"/>
      <c r="K9" s="1"/>
      <c r="L9" s="1"/>
      <c r="M9" s="1"/>
      <c r="N9" s="1"/>
      <c r="O9" s="1"/>
      <c r="P9" s="1"/>
      <c r="Q9" s="1"/>
      <c r="R9" s="26"/>
    </row>
    <row r="10" spans="1:18" s="24" customFormat="1" x14ac:dyDescent="0.2">
      <c r="A10" s="25"/>
      <c r="B10" s="25"/>
      <c r="C10" s="25"/>
      <c r="D10" s="70"/>
      <c r="E10" s="25"/>
      <c r="F10" s="25"/>
      <c r="G10" s="25"/>
      <c r="H10" s="25"/>
      <c r="I10" s="25"/>
      <c r="J10" s="25"/>
      <c r="K10" s="25"/>
      <c r="L10" s="25"/>
      <c r="M10" s="25"/>
      <c r="N10" s="25"/>
      <c r="O10" s="25"/>
      <c r="P10" s="25"/>
      <c r="Q10" s="25"/>
      <c r="R10" s="22"/>
    </row>
    <row r="11" spans="1:18" s="71" customFormat="1" ht="23" x14ac:dyDescent="0.2">
      <c r="A11" s="70"/>
      <c r="B11" s="70"/>
      <c r="C11" s="70"/>
      <c r="D11" s="70"/>
      <c r="E11" s="70"/>
      <c r="F11" s="94" t="s">
        <v>9</v>
      </c>
      <c r="G11" s="94"/>
      <c r="H11" s="94"/>
      <c r="I11" s="94"/>
      <c r="J11" s="94"/>
      <c r="K11" s="94"/>
      <c r="L11" s="94"/>
      <c r="M11" s="94"/>
      <c r="N11" s="94"/>
      <c r="O11" s="94"/>
      <c r="P11" s="94"/>
      <c r="Q11" s="94"/>
      <c r="R11" s="94"/>
    </row>
    <row r="12" spans="1:18" s="69" customFormat="1" ht="45" x14ac:dyDescent="0.2">
      <c r="A12" s="59"/>
      <c r="B12" s="67" t="s">
        <v>105</v>
      </c>
      <c r="C12" s="67" t="s">
        <v>106</v>
      </c>
      <c r="D12" s="68"/>
      <c r="E12" s="68" t="s">
        <v>32</v>
      </c>
      <c r="F12" s="68" t="s">
        <v>18</v>
      </c>
      <c r="G12" s="68" t="s">
        <v>19</v>
      </c>
      <c r="H12" s="68" t="s">
        <v>20</v>
      </c>
      <c r="I12" s="68" t="s">
        <v>21</v>
      </c>
      <c r="J12" s="68" t="s">
        <v>22</v>
      </c>
      <c r="K12" s="68" t="s">
        <v>23</v>
      </c>
      <c r="L12" s="68" t="s">
        <v>24</v>
      </c>
      <c r="M12" s="68" t="s">
        <v>25</v>
      </c>
      <c r="N12" s="68" t="s">
        <v>26</v>
      </c>
      <c r="O12" s="68" t="s">
        <v>27</v>
      </c>
      <c r="P12" s="68" t="s">
        <v>28</v>
      </c>
      <c r="Q12" s="68" t="s">
        <v>29</v>
      </c>
      <c r="R12" s="68" t="s">
        <v>0</v>
      </c>
    </row>
    <row r="13" spans="1:18" s="39" customFormat="1" ht="21" x14ac:dyDescent="0.2">
      <c r="A13" s="36"/>
      <c r="B13" s="37"/>
      <c r="C13" s="37"/>
      <c r="D13" s="84"/>
      <c r="E13" s="84"/>
      <c r="F13" s="38"/>
      <c r="G13" s="38"/>
      <c r="H13" s="38"/>
      <c r="I13" s="38"/>
      <c r="J13" s="38"/>
      <c r="K13" s="38"/>
      <c r="L13" s="38"/>
      <c r="M13" s="38"/>
      <c r="N13" s="38"/>
      <c r="O13" s="38"/>
      <c r="P13" s="38"/>
      <c r="Q13" s="38"/>
      <c r="R13" s="84"/>
    </row>
    <row r="14" spans="1:18" ht="23" x14ac:dyDescent="0.2">
      <c r="A14" s="2"/>
      <c r="B14" s="7" t="s">
        <v>129</v>
      </c>
      <c r="D14" s="63"/>
      <c r="E14" s="80"/>
      <c r="F14" s="80"/>
      <c r="G14" s="80"/>
      <c r="H14" s="80"/>
      <c r="I14" s="80"/>
      <c r="J14" s="80"/>
      <c r="K14" s="80"/>
      <c r="L14" s="80"/>
      <c r="M14" s="80"/>
      <c r="N14" s="80"/>
      <c r="O14" s="80"/>
      <c r="P14" s="80"/>
      <c r="Q14" s="80"/>
      <c r="R14" s="81"/>
    </row>
    <row r="15" spans="1:18" ht="23" x14ac:dyDescent="0.2">
      <c r="A15" s="2"/>
      <c r="B15" s="7"/>
      <c r="C15" s="3" t="s">
        <v>130</v>
      </c>
      <c r="D15" s="80">
        <v>8500</v>
      </c>
      <c r="E15" s="80"/>
      <c r="F15" s="86">
        <f>D15</f>
        <v>8500</v>
      </c>
      <c r="G15" s="86">
        <f>F15+F121</f>
        <v>26524</v>
      </c>
      <c r="H15" s="86">
        <f t="shared" ref="H15:I15" si="0">G15+G121</f>
        <v>45432</v>
      </c>
      <c r="I15" s="86">
        <f t="shared" si="0"/>
        <v>63420</v>
      </c>
      <c r="J15" s="86">
        <v>609</v>
      </c>
      <c r="K15" s="86">
        <v>0</v>
      </c>
      <c r="L15" s="86">
        <v>0</v>
      </c>
      <c r="M15" s="86">
        <v>0</v>
      </c>
      <c r="N15" s="86">
        <v>0</v>
      </c>
      <c r="O15" s="86">
        <v>0</v>
      </c>
      <c r="P15" s="86">
        <v>0</v>
      </c>
      <c r="Q15" s="86">
        <v>0</v>
      </c>
      <c r="R15" s="81">
        <f>SUM(F15:Q15)</f>
        <v>144485</v>
      </c>
    </row>
    <row r="16" spans="1:18" s="39" customFormat="1" ht="21" x14ac:dyDescent="0.2">
      <c r="A16" s="36"/>
      <c r="B16" s="37"/>
      <c r="C16" s="37"/>
      <c r="D16" s="84"/>
      <c r="E16" s="84"/>
      <c r="F16" s="84"/>
      <c r="G16" s="84"/>
      <c r="H16" s="84"/>
      <c r="I16" s="84"/>
      <c r="J16" s="84"/>
      <c r="K16" s="84"/>
      <c r="L16" s="84"/>
      <c r="M16" s="84"/>
      <c r="N16" s="84"/>
      <c r="O16" s="84"/>
      <c r="P16" s="84"/>
      <c r="Q16" s="84"/>
      <c r="R16" s="84"/>
    </row>
    <row r="17" spans="1:19" ht="23" x14ac:dyDescent="0.2">
      <c r="A17" s="2"/>
      <c r="B17" s="40" t="s">
        <v>11</v>
      </c>
      <c r="C17" s="41"/>
      <c r="D17" s="74"/>
      <c r="E17" s="74"/>
      <c r="F17" s="42"/>
      <c r="G17" s="42"/>
      <c r="H17" s="42"/>
      <c r="I17" s="42"/>
      <c r="J17" s="42"/>
      <c r="K17" s="42"/>
      <c r="L17" s="42"/>
      <c r="M17" s="42"/>
      <c r="N17" s="42"/>
      <c r="O17" s="42"/>
      <c r="P17" s="42"/>
      <c r="Q17" s="42"/>
      <c r="R17" s="75"/>
    </row>
    <row r="18" spans="1:19" ht="23" x14ac:dyDescent="0.2">
      <c r="A18" s="2"/>
      <c r="B18" s="7"/>
      <c r="C18" s="3" t="s">
        <v>12</v>
      </c>
      <c r="D18" s="80">
        <f>Budget!D11</f>
        <v>20000</v>
      </c>
      <c r="E18" s="80">
        <f ca="1">MonthsPassed*D18</f>
        <v>240000</v>
      </c>
      <c r="F18" s="86">
        <v>25000</v>
      </c>
      <c r="G18" s="86">
        <v>25000</v>
      </c>
      <c r="H18" s="86">
        <v>25000</v>
      </c>
      <c r="I18" s="86">
        <v>25000</v>
      </c>
      <c r="J18" s="86">
        <v>20000</v>
      </c>
      <c r="K18" s="86">
        <v>10000</v>
      </c>
      <c r="L18" s="86">
        <v>0</v>
      </c>
      <c r="M18" s="86">
        <v>0</v>
      </c>
      <c r="N18" s="86">
        <v>0</v>
      </c>
      <c r="O18" s="86">
        <v>0</v>
      </c>
      <c r="P18" s="86">
        <v>0</v>
      </c>
      <c r="Q18" s="86">
        <v>0</v>
      </c>
      <c r="R18" s="81">
        <f>SUM(F18:Q18)</f>
        <v>130000</v>
      </c>
    </row>
    <row r="19" spans="1:19" ht="23" x14ac:dyDescent="0.2">
      <c r="A19" s="2"/>
      <c r="B19" s="7"/>
      <c r="C19" s="3" t="s">
        <v>153</v>
      </c>
      <c r="D19" s="80">
        <f>Budget!D12</f>
        <v>2000</v>
      </c>
      <c r="E19" s="80">
        <f ca="1">MonthsPassed*D19</f>
        <v>24000</v>
      </c>
      <c r="F19" s="86">
        <v>2000</v>
      </c>
      <c r="G19" s="86">
        <v>2000</v>
      </c>
      <c r="H19" s="86">
        <v>1000</v>
      </c>
      <c r="I19" s="86">
        <v>2000</v>
      </c>
      <c r="J19" s="86">
        <v>1000</v>
      </c>
      <c r="K19" s="86">
        <v>1000</v>
      </c>
      <c r="L19" s="86">
        <v>0</v>
      </c>
      <c r="M19" s="86">
        <v>0</v>
      </c>
      <c r="N19" s="86">
        <v>0</v>
      </c>
      <c r="O19" s="86">
        <v>0</v>
      </c>
      <c r="P19" s="86">
        <v>0</v>
      </c>
      <c r="Q19" s="86">
        <v>0</v>
      </c>
      <c r="R19" s="81">
        <f t="shared" ref="R19:R20" si="1">SUM(F19:Q19)</f>
        <v>9000</v>
      </c>
    </row>
    <row r="20" spans="1:19" ht="24" thickBot="1" x14ac:dyDescent="0.25">
      <c r="A20" s="2"/>
      <c r="B20" s="7"/>
      <c r="C20" s="3" t="s">
        <v>17</v>
      </c>
      <c r="D20" s="80">
        <f>Budget!D13</f>
        <v>0</v>
      </c>
      <c r="E20" s="80">
        <f ca="1">MonthsPassed*D20</f>
        <v>0</v>
      </c>
      <c r="F20" s="86">
        <v>0</v>
      </c>
      <c r="G20" s="86">
        <v>0</v>
      </c>
      <c r="H20" s="86">
        <v>0</v>
      </c>
      <c r="I20" s="86">
        <v>200</v>
      </c>
      <c r="J20" s="86">
        <v>0</v>
      </c>
      <c r="K20" s="86">
        <v>0</v>
      </c>
      <c r="L20" s="86">
        <v>500</v>
      </c>
      <c r="M20" s="86">
        <v>0</v>
      </c>
      <c r="N20" s="86">
        <v>0</v>
      </c>
      <c r="O20" s="86">
        <v>0</v>
      </c>
      <c r="P20" s="86">
        <v>0</v>
      </c>
      <c r="Q20" s="86">
        <v>0</v>
      </c>
      <c r="R20" s="81">
        <f t="shared" si="1"/>
        <v>700</v>
      </c>
    </row>
    <row r="21" spans="1:19" ht="24" thickBot="1" x14ac:dyDescent="0.25">
      <c r="A21" s="2"/>
      <c r="B21" s="44" t="s">
        <v>93</v>
      </c>
      <c r="C21" s="45"/>
      <c r="D21" s="62">
        <f>Budget!D14</f>
        <v>22000</v>
      </c>
      <c r="E21" s="62">
        <f ca="1">MonthsPassed*D21</f>
        <v>264000</v>
      </c>
      <c r="F21" s="46">
        <f>SUM(F18:F20)</f>
        <v>27000</v>
      </c>
      <c r="G21" s="46">
        <f t="shared" ref="G21:R21" si="2">SUM(G18:G20)</f>
        <v>27000</v>
      </c>
      <c r="H21" s="46">
        <f t="shared" si="2"/>
        <v>26000</v>
      </c>
      <c r="I21" s="46">
        <f t="shared" si="2"/>
        <v>27200</v>
      </c>
      <c r="J21" s="46">
        <f t="shared" si="2"/>
        <v>21000</v>
      </c>
      <c r="K21" s="46">
        <f t="shared" si="2"/>
        <v>11000</v>
      </c>
      <c r="L21" s="46">
        <f t="shared" si="2"/>
        <v>500</v>
      </c>
      <c r="M21" s="46">
        <f t="shared" si="2"/>
        <v>0</v>
      </c>
      <c r="N21" s="46">
        <f t="shared" si="2"/>
        <v>0</v>
      </c>
      <c r="O21" s="46">
        <f t="shared" si="2"/>
        <v>0</v>
      </c>
      <c r="P21" s="46">
        <f t="shared" si="2"/>
        <v>0</v>
      </c>
      <c r="Q21" s="46">
        <f t="shared" si="2"/>
        <v>0</v>
      </c>
      <c r="R21" s="62">
        <f t="shared" si="2"/>
        <v>139700</v>
      </c>
    </row>
    <row r="22" spans="1:19" s="73" customFormat="1" ht="24" thickTop="1" x14ac:dyDescent="0.2">
      <c r="A22" s="59"/>
      <c r="B22" s="83"/>
      <c r="C22" s="79"/>
      <c r="D22" s="80"/>
      <c r="E22" s="80"/>
      <c r="F22" s="80"/>
      <c r="G22" s="80"/>
      <c r="H22" s="80"/>
      <c r="I22" s="80"/>
      <c r="J22" s="80"/>
      <c r="K22" s="80"/>
      <c r="L22" s="80"/>
      <c r="M22" s="80"/>
      <c r="N22" s="80"/>
      <c r="O22" s="80"/>
      <c r="P22" s="80"/>
      <c r="Q22" s="80"/>
      <c r="R22" s="81"/>
    </row>
    <row r="23" spans="1:19" ht="23" x14ac:dyDescent="0.2">
      <c r="A23" s="2"/>
      <c r="B23" s="40" t="s">
        <v>133</v>
      </c>
      <c r="C23" s="41"/>
      <c r="D23" s="85">
        <f>Budget!D16</f>
        <v>0.15</v>
      </c>
      <c r="E23" s="85">
        <v>0.15</v>
      </c>
      <c r="F23" s="49"/>
      <c r="G23" s="49"/>
      <c r="H23" s="49"/>
      <c r="I23" s="49"/>
      <c r="J23" s="49"/>
      <c r="K23" s="49"/>
      <c r="L23" s="49"/>
      <c r="M23" s="49"/>
      <c r="N23" s="49"/>
      <c r="O23" s="49"/>
      <c r="P23" s="49"/>
      <c r="Q23" s="49"/>
      <c r="R23" s="85"/>
    </row>
    <row r="24" spans="1:19" ht="23" x14ac:dyDescent="0.2">
      <c r="A24" s="2"/>
      <c r="B24" s="40" t="s">
        <v>92</v>
      </c>
      <c r="C24" s="41"/>
      <c r="D24" s="75">
        <f>Budget!D17</f>
        <v>3300</v>
      </c>
      <c r="E24" s="75">
        <f ca="1">MonthsPassed*D24</f>
        <v>39600</v>
      </c>
      <c r="F24" s="43"/>
      <c r="G24" s="43"/>
      <c r="H24" s="43"/>
      <c r="I24" s="43"/>
      <c r="J24" s="43"/>
      <c r="K24" s="43"/>
      <c r="L24" s="43"/>
      <c r="M24" s="43"/>
      <c r="N24" s="43"/>
      <c r="O24" s="43"/>
      <c r="P24" s="43"/>
      <c r="Q24" s="43"/>
      <c r="R24" s="75"/>
      <c r="S24" s="1" t="s">
        <v>8</v>
      </c>
    </row>
    <row r="25" spans="1:19" s="27" customFormat="1" ht="23" x14ac:dyDescent="0.2">
      <c r="A25" s="2"/>
      <c r="B25" s="6"/>
      <c r="C25" s="3" t="s">
        <v>87</v>
      </c>
      <c r="D25" s="80">
        <f>Budget!D18</f>
        <v>1650</v>
      </c>
      <c r="E25" s="80">
        <f ca="1">MonthsPassed*D25</f>
        <v>19800</v>
      </c>
      <c r="F25" s="86">
        <v>900</v>
      </c>
      <c r="G25" s="86">
        <v>900</v>
      </c>
      <c r="H25" s="86">
        <v>900</v>
      </c>
      <c r="I25" s="86">
        <v>900</v>
      </c>
      <c r="J25" s="86">
        <v>0</v>
      </c>
      <c r="K25" s="86">
        <v>0</v>
      </c>
      <c r="L25" s="86">
        <v>0</v>
      </c>
      <c r="M25" s="86">
        <v>0</v>
      </c>
      <c r="N25" s="86">
        <v>0</v>
      </c>
      <c r="O25" s="86">
        <v>0</v>
      </c>
      <c r="P25" s="86">
        <v>0</v>
      </c>
      <c r="Q25" s="86">
        <v>0</v>
      </c>
      <c r="R25" s="81">
        <f>SUM(F25:Q25)</f>
        <v>3600</v>
      </c>
    </row>
    <row r="26" spans="1:19" ht="23" x14ac:dyDescent="0.2">
      <c r="A26" s="2"/>
      <c r="B26" s="6"/>
      <c r="C26" s="3" t="s">
        <v>88</v>
      </c>
      <c r="D26" s="80">
        <f>Budget!D19</f>
        <v>825</v>
      </c>
      <c r="E26" s="80">
        <f ca="1">MonthsPassed*D26</f>
        <v>9900</v>
      </c>
      <c r="F26" s="86">
        <v>450</v>
      </c>
      <c r="G26" s="86">
        <v>450</v>
      </c>
      <c r="H26" s="86">
        <v>450</v>
      </c>
      <c r="I26" s="86">
        <v>450</v>
      </c>
      <c r="J26" s="86">
        <v>0</v>
      </c>
      <c r="K26" s="86">
        <v>0</v>
      </c>
      <c r="L26" s="86">
        <v>0</v>
      </c>
      <c r="M26" s="86">
        <v>0</v>
      </c>
      <c r="N26" s="86">
        <v>0</v>
      </c>
      <c r="O26" s="86">
        <v>0</v>
      </c>
      <c r="P26" s="86">
        <v>0</v>
      </c>
      <c r="Q26" s="86">
        <v>0</v>
      </c>
      <c r="R26" s="81">
        <f t="shared" ref="R26:R89" si="3">SUM(F26:Q26)</f>
        <v>1800</v>
      </c>
    </row>
    <row r="27" spans="1:19" ht="24" thickBot="1" x14ac:dyDescent="0.25">
      <c r="A27" s="2"/>
      <c r="B27" s="6"/>
      <c r="C27" s="3" t="s">
        <v>16</v>
      </c>
      <c r="D27" s="80">
        <f>Budget!D21</f>
        <v>825</v>
      </c>
      <c r="E27" s="80">
        <f ca="1">MonthsPassed*D27</f>
        <v>9900</v>
      </c>
      <c r="F27" s="86">
        <v>450</v>
      </c>
      <c r="G27" s="86">
        <v>450</v>
      </c>
      <c r="H27" s="86">
        <v>450</v>
      </c>
      <c r="I27" s="86">
        <v>450</v>
      </c>
      <c r="J27" s="86">
        <v>4</v>
      </c>
      <c r="K27" s="86">
        <v>0</v>
      </c>
      <c r="L27" s="86">
        <v>0</v>
      </c>
      <c r="M27" s="86">
        <v>0</v>
      </c>
      <c r="N27" s="86">
        <v>0</v>
      </c>
      <c r="O27" s="86">
        <v>0</v>
      </c>
      <c r="P27" s="86">
        <v>0</v>
      </c>
      <c r="Q27" s="86">
        <v>0</v>
      </c>
      <c r="R27" s="81">
        <f t="shared" si="3"/>
        <v>1804</v>
      </c>
    </row>
    <row r="28" spans="1:19" ht="24" thickBot="1" x14ac:dyDescent="0.25">
      <c r="A28" s="2"/>
      <c r="B28" s="44" t="s">
        <v>91</v>
      </c>
      <c r="C28" s="45"/>
      <c r="D28" s="62">
        <f>Budget!D22</f>
        <v>3300</v>
      </c>
      <c r="E28" s="62">
        <f ca="1">MonthsPassed*D28</f>
        <v>39600</v>
      </c>
      <c r="F28" s="46">
        <f t="shared" ref="F28:Q28" si="4">SUM(F25:F27)</f>
        <v>1800</v>
      </c>
      <c r="G28" s="46">
        <f t="shared" si="4"/>
        <v>1800</v>
      </c>
      <c r="H28" s="46">
        <f t="shared" si="4"/>
        <v>1800</v>
      </c>
      <c r="I28" s="46">
        <f t="shared" si="4"/>
        <v>1800</v>
      </c>
      <c r="J28" s="46">
        <f t="shared" si="4"/>
        <v>4</v>
      </c>
      <c r="K28" s="46">
        <f t="shared" si="4"/>
        <v>0</v>
      </c>
      <c r="L28" s="46">
        <f t="shared" si="4"/>
        <v>0</v>
      </c>
      <c r="M28" s="46">
        <f t="shared" si="4"/>
        <v>0</v>
      </c>
      <c r="N28" s="46">
        <f t="shared" si="4"/>
        <v>0</v>
      </c>
      <c r="O28" s="46">
        <f t="shared" si="4"/>
        <v>0</v>
      </c>
      <c r="P28" s="46">
        <f t="shared" si="4"/>
        <v>0</v>
      </c>
      <c r="Q28" s="46">
        <f t="shared" si="4"/>
        <v>0</v>
      </c>
      <c r="R28" s="62">
        <f t="shared" si="3"/>
        <v>7204</v>
      </c>
    </row>
    <row r="29" spans="1:19" s="73" customFormat="1" ht="24" thickTop="1" x14ac:dyDescent="0.2">
      <c r="A29" s="59"/>
      <c r="B29" s="83"/>
      <c r="C29" s="79"/>
      <c r="D29" s="79"/>
      <c r="E29" s="79"/>
      <c r="F29" s="79"/>
      <c r="G29" s="79"/>
      <c r="H29" s="79"/>
      <c r="I29" s="79"/>
      <c r="J29" s="79"/>
      <c r="K29" s="79"/>
      <c r="L29" s="79"/>
      <c r="M29" s="79"/>
      <c r="N29" s="79"/>
      <c r="O29" s="79"/>
      <c r="P29" s="79"/>
      <c r="Q29" s="79"/>
      <c r="R29" s="82"/>
    </row>
    <row r="30" spans="1:19" ht="23" x14ac:dyDescent="0.2">
      <c r="A30" s="2"/>
      <c r="B30" s="40" t="s">
        <v>134</v>
      </c>
      <c r="C30" s="41"/>
      <c r="D30" s="74"/>
      <c r="E30" s="74"/>
      <c r="F30" s="42"/>
      <c r="G30" s="42"/>
      <c r="H30" s="42"/>
      <c r="I30" s="42"/>
      <c r="J30" s="42"/>
      <c r="K30" s="42"/>
      <c r="L30" s="42"/>
      <c r="M30" s="42"/>
      <c r="N30" s="42"/>
      <c r="O30" s="42"/>
      <c r="P30" s="42"/>
      <c r="Q30" s="42"/>
      <c r="R30" s="74"/>
    </row>
    <row r="31" spans="1:19" ht="23" x14ac:dyDescent="0.2">
      <c r="A31" s="2"/>
      <c r="B31" s="6"/>
      <c r="C31" s="3" t="s">
        <v>35</v>
      </c>
      <c r="D31" s="80">
        <f>Budget!D25</f>
        <v>2200</v>
      </c>
      <c r="E31" s="80">
        <f t="shared" ref="E31:E36" ca="1" si="5">MonthsPassed*D31</f>
        <v>26400</v>
      </c>
      <c r="F31" s="86">
        <v>2000</v>
      </c>
      <c r="G31" s="86">
        <v>0</v>
      </c>
      <c r="H31" s="86">
        <v>0</v>
      </c>
      <c r="I31" s="86">
        <v>3000</v>
      </c>
      <c r="J31" s="86">
        <v>0</v>
      </c>
      <c r="K31" s="86">
        <v>0</v>
      </c>
      <c r="L31" s="86">
        <v>0</v>
      </c>
      <c r="M31" s="86">
        <v>0</v>
      </c>
      <c r="N31" s="86">
        <v>0</v>
      </c>
      <c r="O31" s="86">
        <v>0</v>
      </c>
      <c r="P31" s="86">
        <v>0</v>
      </c>
      <c r="Q31" s="86">
        <v>0</v>
      </c>
      <c r="R31" s="81">
        <f t="shared" si="3"/>
        <v>5000</v>
      </c>
    </row>
    <row r="32" spans="1:19" ht="23" x14ac:dyDescent="0.2">
      <c r="A32" s="2"/>
      <c r="B32" s="6"/>
      <c r="C32" s="3" t="s">
        <v>36</v>
      </c>
      <c r="D32" s="80">
        <f>Budget!D26</f>
        <v>0</v>
      </c>
      <c r="E32" s="80">
        <f t="shared" ca="1" si="5"/>
        <v>0</v>
      </c>
      <c r="F32" s="86">
        <v>0</v>
      </c>
      <c r="G32" s="86">
        <v>0</v>
      </c>
      <c r="H32" s="86">
        <v>0</v>
      </c>
      <c r="I32" s="86">
        <v>0</v>
      </c>
      <c r="J32" s="86">
        <v>0</v>
      </c>
      <c r="K32" s="86">
        <v>0</v>
      </c>
      <c r="L32" s="86">
        <v>0</v>
      </c>
      <c r="M32" s="86">
        <v>0</v>
      </c>
      <c r="N32" s="86">
        <v>0</v>
      </c>
      <c r="O32" s="86">
        <v>0</v>
      </c>
      <c r="P32" s="86">
        <v>0</v>
      </c>
      <c r="Q32" s="86">
        <v>0</v>
      </c>
      <c r="R32" s="81">
        <f t="shared" si="3"/>
        <v>0</v>
      </c>
    </row>
    <row r="33" spans="1:19" ht="23" x14ac:dyDescent="0.2">
      <c r="A33" s="2"/>
      <c r="B33" s="6"/>
      <c r="C33" s="3" t="s">
        <v>37</v>
      </c>
      <c r="D33" s="80">
        <f>Budget!D27</f>
        <v>0</v>
      </c>
      <c r="E33" s="80">
        <f t="shared" ca="1" si="5"/>
        <v>0</v>
      </c>
      <c r="F33" s="86">
        <v>0</v>
      </c>
      <c r="G33" s="86">
        <v>0</v>
      </c>
      <c r="H33" s="86">
        <v>0</v>
      </c>
      <c r="I33" s="86">
        <v>0</v>
      </c>
      <c r="J33" s="86">
        <v>0</v>
      </c>
      <c r="K33" s="86">
        <v>0</v>
      </c>
      <c r="L33" s="86">
        <v>0</v>
      </c>
      <c r="M33" s="86">
        <v>0</v>
      </c>
      <c r="N33" s="86">
        <v>0</v>
      </c>
      <c r="O33" s="86">
        <v>0</v>
      </c>
      <c r="P33" s="86">
        <v>0</v>
      </c>
      <c r="Q33" s="86">
        <v>0</v>
      </c>
      <c r="R33" s="81">
        <f t="shared" si="3"/>
        <v>0</v>
      </c>
    </row>
    <row r="34" spans="1:19" ht="23" x14ac:dyDescent="0.2">
      <c r="A34" s="2"/>
      <c r="B34" s="6"/>
      <c r="C34" s="3" t="s">
        <v>2</v>
      </c>
      <c r="D34" s="80">
        <f>Budget!D28</f>
        <v>100</v>
      </c>
      <c r="E34" s="80">
        <f t="shared" ca="1" si="5"/>
        <v>1200</v>
      </c>
      <c r="F34" s="86">
        <v>0</v>
      </c>
      <c r="G34" s="86">
        <v>0</v>
      </c>
      <c r="H34" s="86">
        <v>250</v>
      </c>
      <c r="I34" s="86">
        <v>0</v>
      </c>
      <c r="J34" s="86">
        <v>0</v>
      </c>
      <c r="K34" s="86">
        <v>0</v>
      </c>
      <c r="L34" s="86">
        <v>0</v>
      </c>
      <c r="M34" s="86">
        <v>0</v>
      </c>
      <c r="N34" s="86">
        <v>0</v>
      </c>
      <c r="O34" s="86">
        <v>0</v>
      </c>
      <c r="P34" s="86">
        <v>0</v>
      </c>
      <c r="Q34" s="86">
        <v>0</v>
      </c>
      <c r="R34" s="81">
        <f t="shared" si="3"/>
        <v>250</v>
      </c>
    </row>
    <row r="35" spans="1:19" ht="24" thickBot="1" x14ac:dyDescent="0.25">
      <c r="A35" s="2"/>
      <c r="B35" s="6"/>
      <c r="C35" s="3" t="s">
        <v>4</v>
      </c>
      <c r="D35" s="80">
        <f>Budget!D29</f>
        <v>35</v>
      </c>
      <c r="E35" s="80">
        <f t="shared" ca="1" si="5"/>
        <v>420</v>
      </c>
      <c r="F35" s="86">
        <f>D35*12</f>
        <v>420</v>
      </c>
      <c r="G35" s="86">
        <v>0</v>
      </c>
      <c r="H35" s="86">
        <v>0</v>
      </c>
      <c r="I35" s="86">
        <v>0</v>
      </c>
      <c r="J35" s="86">
        <v>0</v>
      </c>
      <c r="K35" s="86">
        <v>0</v>
      </c>
      <c r="L35" s="86">
        <v>0</v>
      </c>
      <c r="M35" s="86">
        <v>0</v>
      </c>
      <c r="N35" s="86">
        <v>0</v>
      </c>
      <c r="O35" s="86">
        <v>0</v>
      </c>
      <c r="P35" s="86">
        <v>0</v>
      </c>
      <c r="Q35" s="86">
        <v>0</v>
      </c>
      <c r="R35" s="81">
        <f t="shared" si="3"/>
        <v>420</v>
      </c>
    </row>
    <row r="36" spans="1:19" s="63" customFormat="1" ht="24" thickBot="1" x14ac:dyDescent="0.25">
      <c r="A36" s="59"/>
      <c r="B36" s="60" t="s">
        <v>94</v>
      </c>
      <c r="C36" s="61"/>
      <c r="D36" s="62">
        <f>Budget!D30</f>
        <v>2335</v>
      </c>
      <c r="E36" s="62">
        <f t="shared" ca="1" si="5"/>
        <v>28020</v>
      </c>
      <c r="F36" s="62">
        <f>SUM(F31:F35)</f>
        <v>2420</v>
      </c>
      <c r="G36" s="62">
        <f t="shared" ref="G36:R36" si="6">SUM(G31:G35)</f>
        <v>0</v>
      </c>
      <c r="H36" s="62">
        <f t="shared" si="6"/>
        <v>250</v>
      </c>
      <c r="I36" s="62">
        <f t="shared" si="6"/>
        <v>3000</v>
      </c>
      <c r="J36" s="62">
        <f t="shared" si="6"/>
        <v>0</v>
      </c>
      <c r="K36" s="62">
        <f t="shared" si="6"/>
        <v>0</v>
      </c>
      <c r="L36" s="62">
        <f t="shared" si="6"/>
        <v>0</v>
      </c>
      <c r="M36" s="62">
        <f t="shared" si="6"/>
        <v>0</v>
      </c>
      <c r="N36" s="62">
        <f t="shared" si="6"/>
        <v>0</v>
      </c>
      <c r="O36" s="62">
        <f t="shared" si="6"/>
        <v>0</v>
      </c>
      <c r="P36" s="62">
        <f t="shared" si="6"/>
        <v>0</v>
      </c>
      <c r="Q36" s="62">
        <f t="shared" si="6"/>
        <v>0</v>
      </c>
      <c r="R36" s="62">
        <f t="shared" si="6"/>
        <v>5670</v>
      </c>
    </row>
    <row r="37" spans="1:19" s="63" customFormat="1" ht="24" thickTop="1" x14ac:dyDescent="0.2">
      <c r="A37" s="59"/>
      <c r="B37" s="78"/>
      <c r="C37" s="79"/>
      <c r="D37" s="79"/>
      <c r="E37" s="79"/>
      <c r="F37" s="79"/>
      <c r="G37" s="79"/>
      <c r="H37" s="79"/>
      <c r="I37" s="79"/>
      <c r="J37" s="79"/>
      <c r="K37" s="79"/>
      <c r="L37" s="79"/>
      <c r="M37" s="79"/>
      <c r="N37" s="79"/>
      <c r="O37" s="79"/>
      <c r="P37" s="79"/>
      <c r="Q37" s="79"/>
      <c r="R37" s="82"/>
      <c r="S37" s="79"/>
    </row>
    <row r="38" spans="1:19" s="63" customFormat="1" ht="23" x14ac:dyDescent="0.2">
      <c r="A38" s="59"/>
      <c r="B38" s="64" t="s">
        <v>135</v>
      </c>
      <c r="C38" s="65"/>
      <c r="D38" s="65"/>
      <c r="E38" s="65"/>
      <c r="F38" s="65"/>
      <c r="G38" s="65"/>
      <c r="H38" s="65"/>
      <c r="I38" s="65"/>
      <c r="J38" s="65"/>
      <c r="K38" s="65"/>
      <c r="L38" s="65"/>
      <c r="M38" s="65"/>
      <c r="N38" s="65"/>
      <c r="O38" s="65"/>
      <c r="P38" s="65"/>
      <c r="Q38" s="65"/>
      <c r="R38" s="66"/>
    </row>
    <row r="39" spans="1:19" ht="23" x14ac:dyDescent="0.2">
      <c r="A39" s="2"/>
      <c r="B39" s="6"/>
      <c r="C39" s="3" t="s">
        <v>38</v>
      </c>
      <c r="D39" s="80">
        <f>Budget!D33</f>
        <v>500</v>
      </c>
      <c r="E39" s="80">
        <f t="shared" ref="E39:E49" ca="1" si="7">MonthsPassed*D39</f>
        <v>6000</v>
      </c>
      <c r="F39" s="86">
        <v>500</v>
      </c>
      <c r="G39" s="86">
        <v>500</v>
      </c>
      <c r="H39" s="86">
        <v>500</v>
      </c>
      <c r="I39" s="86">
        <v>500</v>
      </c>
      <c r="J39" s="86">
        <v>0</v>
      </c>
      <c r="K39" s="86">
        <v>0</v>
      </c>
      <c r="L39" s="86">
        <v>0</v>
      </c>
      <c r="M39" s="86">
        <v>0</v>
      </c>
      <c r="N39" s="86">
        <v>0</v>
      </c>
      <c r="O39" s="86">
        <v>0</v>
      </c>
      <c r="P39" s="86">
        <v>0</v>
      </c>
      <c r="Q39" s="86">
        <v>0</v>
      </c>
      <c r="R39" s="81">
        <f t="shared" si="3"/>
        <v>2000</v>
      </c>
    </row>
    <row r="40" spans="1:19" ht="23" x14ac:dyDescent="0.2">
      <c r="A40" s="2"/>
      <c r="B40" s="6"/>
      <c r="C40" s="3" t="s">
        <v>39</v>
      </c>
      <c r="D40" s="80">
        <f>Budget!D34</f>
        <v>35</v>
      </c>
      <c r="E40" s="80">
        <f t="shared" ca="1" si="7"/>
        <v>420</v>
      </c>
      <c r="F40" s="86">
        <v>0</v>
      </c>
      <c r="G40" s="86">
        <v>0</v>
      </c>
      <c r="H40" s="86">
        <v>0</v>
      </c>
      <c r="I40" s="86">
        <f>D40*12</f>
        <v>420</v>
      </c>
      <c r="J40" s="86">
        <v>0</v>
      </c>
      <c r="K40" s="86">
        <v>0</v>
      </c>
      <c r="L40" s="86">
        <v>0</v>
      </c>
      <c r="M40" s="86">
        <v>0</v>
      </c>
      <c r="N40" s="86">
        <v>0</v>
      </c>
      <c r="O40" s="86">
        <v>0</v>
      </c>
      <c r="P40" s="86">
        <v>0</v>
      </c>
      <c r="Q40" s="86">
        <v>0</v>
      </c>
      <c r="R40" s="81">
        <f t="shared" si="3"/>
        <v>420</v>
      </c>
    </row>
    <row r="41" spans="1:19" ht="23" x14ac:dyDescent="0.2">
      <c r="A41" s="2"/>
      <c r="B41" s="6"/>
      <c r="C41" s="3" t="s">
        <v>5</v>
      </c>
      <c r="D41" s="80">
        <f>Budget!D35</f>
        <v>375</v>
      </c>
      <c r="E41" s="80">
        <f t="shared" ca="1" si="7"/>
        <v>4500</v>
      </c>
      <c r="F41" s="86">
        <v>0</v>
      </c>
      <c r="G41" s="86">
        <v>0</v>
      </c>
      <c r="H41" s="86">
        <v>0</v>
      </c>
      <c r="I41" s="86">
        <f>D41*12</f>
        <v>4500</v>
      </c>
      <c r="J41" s="86">
        <v>0</v>
      </c>
      <c r="K41" s="86">
        <v>0</v>
      </c>
      <c r="L41" s="86">
        <v>0</v>
      </c>
      <c r="M41" s="86">
        <v>0</v>
      </c>
      <c r="N41" s="86">
        <v>0</v>
      </c>
      <c r="O41" s="86">
        <v>0</v>
      </c>
      <c r="P41" s="86">
        <v>0</v>
      </c>
      <c r="Q41" s="86">
        <v>0</v>
      </c>
      <c r="R41" s="81">
        <f t="shared" si="3"/>
        <v>4500</v>
      </c>
    </row>
    <row r="42" spans="1:19" ht="23" x14ac:dyDescent="0.2">
      <c r="A42" s="2"/>
      <c r="B42" s="6"/>
      <c r="C42" s="3" t="s">
        <v>40</v>
      </c>
      <c r="D42" s="80">
        <f>Budget!D36</f>
        <v>0</v>
      </c>
      <c r="E42" s="80">
        <f t="shared" ca="1" si="7"/>
        <v>0</v>
      </c>
      <c r="F42" s="86">
        <v>0</v>
      </c>
      <c r="G42" s="86">
        <v>0</v>
      </c>
      <c r="H42" s="86">
        <v>0</v>
      </c>
      <c r="I42" s="86">
        <v>0</v>
      </c>
      <c r="J42" s="86">
        <v>0</v>
      </c>
      <c r="K42" s="86">
        <v>0</v>
      </c>
      <c r="L42" s="86">
        <v>0</v>
      </c>
      <c r="M42" s="86">
        <v>0</v>
      </c>
      <c r="N42" s="86">
        <v>0</v>
      </c>
      <c r="O42" s="86">
        <v>0</v>
      </c>
      <c r="P42" s="86">
        <v>0</v>
      </c>
      <c r="Q42" s="86">
        <v>0</v>
      </c>
      <c r="R42" s="81">
        <f t="shared" si="3"/>
        <v>0</v>
      </c>
    </row>
    <row r="43" spans="1:19" ht="23" x14ac:dyDescent="0.2">
      <c r="A43" s="2"/>
      <c r="B43" s="6"/>
      <c r="C43" s="3" t="s">
        <v>41</v>
      </c>
      <c r="D43" s="80">
        <f>Budget!D37</f>
        <v>200</v>
      </c>
      <c r="E43" s="80">
        <f t="shared" ca="1" si="7"/>
        <v>2400</v>
      </c>
      <c r="F43" s="86">
        <v>185</v>
      </c>
      <c r="G43" s="86">
        <v>170</v>
      </c>
      <c r="H43" s="86">
        <v>120</v>
      </c>
      <c r="I43" s="86">
        <v>80</v>
      </c>
      <c r="J43" s="86">
        <v>0</v>
      </c>
      <c r="K43" s="86">
        <v>0</v>
      </c>
      <c r="L43" s="86">
        <v>0</v>
      </c>
      <c r="M43" s="86">
        <v>0</v>
      </c>
      <c r="N43" s="86">
        <v>0</v>
      </c>
      <c r="O43" s="86">
        <v>0</v>
      </c>
      <c r="P43" s="86">
        <v>0</v>
      </c>
      <c r="Q43" s="86">
        <v>0</v>
      </c>
      <c r="R43" s="81">
        <f t="shared" si="3"/>
        <v>555</v>
      </c>
    </row>
    <row r="44" spans="1:19" ht="23" x14ac:dyDescent="0.2">
      <c r="A44" s="2"/>
      <c r="B44" s="6"/>
      <c r="C44" s="3" t="s">
        <v>15</v>
      </c>
      <c r="D44" s="80">
        <f>Budget!D38</f>
        <v>200</v>
      </c>
      <c r="E44" s="80">
        <f t="shared" ca="1" si="7"/>
        <v>2400</v>
      </c>
      <c r="F44" s="86">
        <v>0</v>
      </c>
      <c r="G44" s="86">
        <v>0</v>
      </c>
      <c r="H44" s="86">
        <v>800</v>
      </c>
      <c r="I44" s="86">
        <v>0</v>
      </c>
      <c r="J44" s="86">
        <v>0</v>
      </c>
      <c r="K44" s="86">
        <v>0</v>
      </c>
      <c r="L44" s="86">
        <v>0</v>
      </c>
      <c r="M44" s="86">
        <v>0</v>
      </c>
      <c r="N44" s="86">
        <v>0</v>
      </c>
      <c r="O44" s="86">
        <v>0</v>
      </c>
      <c r="P44" s="86">
        <v>0</v>
      </c>
      <c r="Q44" s="86">
        <v>0</v>
      </c>
      <c r="R44" s="81">
        <f t="shared" si="3"/>
        <v>800</v>
      </c>
    </row>
    <row r="45" spans="1:19" ht="23" x14ac:dyDescent="0.2">
      <c r="A45" s="2"/>
      <c r="B45" s="6"/>
      <c r="C45" s="3" t="s">
        <v>42</v>
      </c>
      <c r="D45" s="80">
        <f>Budget!D39</f>
        <v>150</v>
      </c>
      <c r="E45" s="80">
        <f t="shared" ca="1" si="7"/>
        <v>1800</v>
      </c>
      <c r="F45" s="86">
        <v>150</v>
      </c>
      <c r="G45" s="86">
        <v>150</v>
      </c>
      <c r="H45" s="86">
        <v>75</v>
      </c>
      <c r="I45" s="86">
        <v>0</v>
      </c>
      <c r="J45" s="86">
        <v>0</v>
      </c>
      <c r="K45" s="86">
        <v>0</v>
      </c>
      <c r="L45" s="86">
        <v>0</v>
      </c>
      <c r="M45" s="86">
        <v>0</v>
      </c>
      <c r="N45" s="86">
        <v>0</v>
      </c>
      <c r="O45" s="86">
        <v>0</v>
      </c>
      <c r="P45" s="86">
        <v>0</v>
      </c>
      <c r="Q45" s="86">
        <v>0</v>
      </c>
      <c r="R45" s="81">
        <f t="shared" si="3"/>
        <v>375</v>
      </c>
    </row>
    <row r="46" spans="1:19" ht="23" x14ac:dyDescent="0.2">
      <c r="A46" s="2"/>
      <c r="B46" s="6"/>
      <c r="C46" s="3" t="s">
        <v>43</v>
      </c>
      <c r="D46" s="80">
        <f>Budget!D40</f>
        <v>200</v>
      </c>
      <c r="E46" s="80">
        <f t="shared" ca="1" si="7"/>
        <v>2400</v>
      </c>
      <c r="F46" s="86">
        <v>160</v>
      </c>
      <c r="G46" s="86">
        <v>180</v>
      </c>
      <c r="H46" s="86">
        <v>90</v>
      </c>
      <c r="I46" s="86">
        <v>40</v>
      </c>
      <c r="J46" s="86">
        <v>0</v>
      </c>
      <c r="K46" s="86">
        <v>0</v>
      </c>
      <c r="L46" s="86">
        <v>0</v>
      </c>
      <c r="M46" s="86">
        <v>0</v>
      </c>
      <c r="N46" s="86">
        <v>0</v>
      </c>
      <c r="O46" s="86">
        <v>0</v>
      </c>
      <c r="P46" s="86">
        <v>0</v>
      </c>
      <c r="Q46" s="86">
        <v>0</v>
      </c>
      <c r="R46" s="81">
        <f t="shared" si="3"/>
        <v>470</v>
      </c>
    </row>
    <row r="47" spans="1:19" ht="23" x14ac:dyDescent="0.2">
      <c r="A47" s="2"/>
      <c r="B47" s="6"/>
      <c r="C47" s="3" t="s">
        <v>44</v>
      </c>
      <c r="D47" s="80">
        <f>Budget!D41</f>
        <v>50</v>
      </c>
      <c r="E47" s="80">
        <f t="shared" ca="1" si="7"/>
        <v>600</v>
      </c>
      <c r="F47" s="86">
        <v>75</v>
      </c>
      <c r="G47" s="86">
        <v>35</v>
      </c>
      <c r="H47" s="86">
        <v>0</v>
      </c>
      <c r="I47" s="86">
        <v>0</v>
      </c>
      <c r="J47" s="86">
        <v>0</v>
      </c>
      <c r="K47" s="86">
        <v>0</v>
      </c>
      <c r="L47" s="86">
        <v>0</v>
      </c>
      <c r="M47" s="86">
        <v>0</v>
      </c>
      <c r="N47" s="86">
        <v>0</v>
      </c>
      <c r="O47" s="86">
        <v>0</v>
      </c>
      <c r="P47" s="86">
        <v>0</v>
      </c>
      <c r="Q47" s="86">
        <v>0</v>
      </c>
      <c r="R47" s="81">
        <f t="shared" si="3"/>
        <v>110</v>
      </c>
    </row>
    <row r="48" spans="1:19" ht="24" thickBot="1" x14ac:dyDescent="0.25">
      <c r="A48" s="2"/>
      <c r="B48" s="6"/>
      <c r="C48" s="3" t="s">
        <v>45</v>
      </c>
      <c r="D48" s="80">
        <f>Budget!D42</f>
        <v>50</v>
      </c>
      <c r="E48" s="80">
        <f t="shared" ca="1" si="7"/>
        <v>600</v>
      </c>
      <c r="F48" s="86">
        <v>0</v>
      </c>
      <c r="G48" s="86">
        <v>50</v>
      </c>
      <c r="H48" s="86">
        <v>0</v>
      </c>
      <c r="I48" s="86">
        <v>0</v>
      </c>
      <c r="J48" s="86">
        <v>0</v>
      </c>
      <c r="K48" s="86">
        <v>0</v>
      </c>
      <c r="L48" s="86">
        <v>0</v>
      </c>
      <c r="M48" s="86">
        <v>0</v>
      </c>
      <c r="N48" s="86">
        <v>0</v>
      </c>
      <c r="O48" s="86">
        <v>0</v>
      </c>
      <c r="P48" s="86">
        <v>0</v>
      </c>
      <c r="Q48" s="86">
        <v>0</v>
      </c>
      <c r="R48" s="81">
        <f t="shared" si="3"/>
        <v>50</v>
      </c>
    </row>
    <row r="49" spans="1:19" s="63" customFormat="1" ht="24" thickBot="1" x14ac:dyDescent="0.25">
      <c r="A49" s="59"/>
      <c r="B49" s="60" t="s">
        <v>96</v>
      </c>
      <c r="C49" s="61"/>
      <c r="D49" s="62">
        <f>Budget!D43</f>
        <v>1760</v>
      </c>
      <c r="E49" s="62">
        <f t="shared" ca="1" si="7"/>
        <v>21120</v>
      </c>
      <c r="F49" s="62">
        <f>SUM(F39:F48)</f>
        <v>1070</v>
      </c>
      <c r="G49" s="62">
        <f t="shared" ref="G49:Q49" si="8">SUM(G39:G48)</f>
        <v>1085</v>
      </c>
      <c r="H49" s="62">
        <f t="shared" si="8"/>
        <v>1585</v>
      </c>
      <c r="I49" s="62">
        <f t="shared" si="8"/>
        <v>5540</v>
      </c>
      <c r="J49" s="62">
        <f t="shared" si="8"/>
        <v>0</v>
      </c>
      <c r="K49" s="62">
        <f t="shared" si="8"/>
        <v>0</v>
      </c>
      <c r="L49" s="62">
        <f t="shared" si="8"/>
        <v>0</v>
      </c>
      <c r="M49" s="62">
        <f t="shared" si="8"/>
        <v>0</v>
      </c>
      <c r="N49" s="62">
        <f t="shared" si="8"/>
        <v>0</v>
      </c>
      <c r="O49" s="62">
        <f t="shared" si="8"/>
        <v>0</v>
      </c>
      <c r="P49" s="62">
        <f t="shared" si="8"/>
        <v>0</v>
      </c>
      <c r="Q49" s="62">
        <f t="shared" si="8"/>
        <v>0</v>
      </c>
      <c r="R49" s="62">
        <f t="shared" si="3"/>
        <v>9280</v>
      </c>
    </row>
    <row r="50" spans="1:19" s="63" customFormat="1" ht="24" thickTop="1" x14ac:dyDescent="0.2">
      <c r="A50" s="59"/>
      <c r="B50" s="78"/>
      <c r="C50" s="79"/>
      <c r="D50" s="79"/>
      <c r="E50" s="79"/>
      <c r="F50" s="79"/>
      <c r="G50" s="79"/>
      <c r="H50" s="79"/>
      <c r="I50" s="79"/>
      <c r="J50" s="79"/>
      <c r="K50" s="79"/>
      <c r="L50" s="79"/>
      <c r="M50" s="79"/>
      <c r="N50" s="79"/>
      <c r="O50" s="79"/>
      <c r="P50" s="79"/>
      <c r="Q50" s="79"/>
      <c r="R50" s="82"/>
      <c r="S50" s="79"/>
    </row>
    <row r="51" spans="1:19" s="63" customFormat="1" ht="23" x14ac:dyDescent="0.2">
      <c r="A51" s="59"/>
      <c r="B51" s="64" t="s">
        <v>136</v>
      </c>
      <c r="C51" s="65"/>
      <c r="D51" s="65"/>
      <c r="E51" s="65"/>
      <c r="F51" s="65"/>
      <c r="G51" s="65"/>
      <c r="H51" s="65"/>
      <c r="I51" s="65"/>
      <c r="J51" s="65"/>
      <c r="K51" s="65"/>
      <c r="L51" s="65"/>
      <c r="M51" s="65"/>
      <c r="N51" s="65"/>
      <c r="O51" s="65"/>
      <c r="P51" s="65"/>
      <c r="Q51" s="65"/>
      <c r="R51" s="66"/>
    </row>
    <row r="52" spans="1:19" ht="23" x14ac:dyDescent="0.2">
      <c r="A52" s="2"/>
      <c r="B52" s="6"/>
      <c r="C52" s="3" t="s">
        <v>6</v>
      </c>
      <c r="D52" s="80">
        <f>Budget!D46</f>
        <v>2000</v>
      </c>
      <c r="E52" s="80">
        <f ca="1">MonthsPassed*D52</f>
        <v>24000</v>
      </c>
      <c r="F52" s="86">
        <v>1787</v>
      </c>
      <c r="G52" s="86">
        <v>1689</v>
      </c>
      <c r="H52" s="86">
        <v>1500</v>
      </c>
      <c r="I52" s="86">
        <v>1500</v>
      </c>
      <c r="J52" s="86">
        <v>0</v>
      </c>
      <c r="K52" s="86">
        <v>0</v>
      </c>
      <c r="L52" s="86">
        <v>0</v>
      </c>
      <c r="M52" s="86">
        <v>0</v>
      </c>
      <c r="N52" s="86">
        <v>0</v>
      </c>
      <c r="O52" s="86">
        <v>0</v>
      </c>
      <c r="P52" s="86">
        <v>0</v>
      </c>
      <c r="Q52" s="86">
        <v>0</v>
      </c>
      <c r="R52" s="81">
        <f t="shared" si="3"/>
        <v>6476</v>
      </c>
    </row>
    <row r="53" spans="1:19" ht="24" thickBot="1" x14ac:dyDescent="0.25">
      <c r="A53" s="2"/>
      <c r="B53" s="6"/>
      <c r="C53" s="3" t="s">
        <v>46</v>
      </c>
      <c r="D53" s="80">
        <f>Budget!D47</f>
        <v>200</v>
      </c>
      <c r="E53" s="80">
        <f ca="1">MonthsPassed*D53</f>
        <v>2400</v>
      </c>
      <c r="F53" s="86">
        <v>125</v>
      </c>
      <c r="G53" s="86">
        <v>175</v>
      </c>
      <c r="H53" s="86">
        <v>325</v>
      </c>
      <c r="I53" s="86">
        <v>251</v>
      </c>
      <c r="J53" s="86">
        <v>0</v>
      </c>
      <c r="K53" s="86">
        <v>0</v>
      </c>
      <c r="L53" s="86">
        <v>0</v>
      </c>
      <c r="M53" s="86">
        <v>0</v>
      </c>
      <c r="N53" s="86">
        <v>0</v>
      </c>
      <c r="O53" s="86">
        <v>0</v>
      </c>
      <c r="P53" s="86">
        <v>0</v>
      </c>
      <c r="Q53" s="86">
        <v>0</v>
      </c>
      <c r="R53" s="81">
        <f t="shared" si="3"/>
        <v>876</v>
      </c>
    </row>
    <row r="54" spans="1:19" s="63" customFormat="1" ht="24" thickBot="1" x14ac:dyDescent="0.25">
      <c r="A54" s="59"/>
      <c r="B54" s="60" t="s">
        <v>97</v>
      </c>
      <c r="C54" s="61"/>
      <c r="D54" s="62">
        <f>Budget!D48</f>
        <v>2200</v>
      </c>
      <c r="E54" s="62">
        <f ca="1">MonthsPassed*D54</f>
        <v>26400</v>
      </c>
      <c r="F54" s="62">
        <f>SUM(F52:F53)</f>
        <v>1912</v>
      </c>
      <c r="G54" s="62">
        <f t="shared" ref="G54:R54" si="9">SUM(G52:G53)</f>
        <v>1864</v>
      </c>
      <c r="H54" s="62">
        <f t="shared" si="9"/>
        <v>1825</v>
      </c>
      <c r="I54" s="62">
        <f t="shared" si="9"/>
        <v>1751</v>
      </c>
      <c r="J54" s="62">
        <f t="shared" si="9"/>
        <v>0</v>
      </c>
      <c r="K54" s="62">
        <f t="shared" si="9"/>
        <v>0</v>
      </c>
      <c r="L54" s="62">
        <f t="shared" si="9"/>
        <v>0</v>
      </c>
      <c r="M54" s="62">
        <f t="shared" si="9"/>
        <v>0</v>
      </c>
      <c r="N54" s="62">
        <f t="shared" si="9"/>
        <v>0</v>
      </c>
      <c r="O54" s="62">
        <f t="shared" si="9"/>
        <v>0</v>
      </c>
      <c r="P54" s="62">
        <f t="shared" si="9"/>
        <v>0</v>
      </c>
      <c r="Q54" s="62">
        <f t="shared" si="9"/>
        <v>0</v>
      </c>
      <c r="R54" s="62">
        <f t="shared" si="9"/>
        <v>7352</v>
      </c>
    </row>
    <row r="55" spans="1:19" s="63" customFormat="1" ht="24" thickTop="1" x14ac:dyDescent="0.2">
      <c r="A55" s="59"/>
      <c r="B55" s="78"/>
      <c r="C55" s="79"/>
      <c r="D55" s="79"/>
      <c r="E55" s="79"/>
      <c r="F55" s="79"/>
      <c r="G55" s="79"/>
      <c r="H55" s="79"/>
      <c r="I55" s="79"/>
      <c r="J55" s="79"/>
      <c r="K55" s="79"/>
      <c r="L55" s="79"/>
      <c r="M55" s="79"/>
      <c r="N55" s="79"/>
      <c r="O55" s="79"/>
      <c r="P55" s="79"/>
      <c r="Q55" s="79"/>
      <c r="R55" s="82"/>
    </row>
    <row r="56" spans="1:19" s="63" customFormat="1" ht="23" x14ac:dyDescent="0.2">
      <c r="A56" s="59"/>
      <c r="B56" s="64" t="s">
        <v>137</v>
      </c>
      <c r="C56" s="65"/>
      <c r="D56" s="65"/>
      <c r="E56" s="65"/>
      <c r="F56" s="65"/>
      <c r="G56" s="65"/>
      <c r="H56" s="65"/>
      <c r="I56" s="65"/>
      <c r="J56" s="65"/>
      <c r="K56" s="65"/>
      <c r="L56" s="65"/>
      <c r="M56" s="65"/>
      <c r="N56" s="65"/>
      <c r="O56" s="65"/>
      <c r="P56" s="65"/>
      <c r="Q56" s="65"/>
      <c r="R56" s="66"/>
    </row>
    <row r="57" spans="1:19" ht="23" x14ac:dyDescent="0.2">
      <c r="A57" s="2"/>
      <c r="B57" s="6"/>
      <c r="C57" s="3" t="s">
        <v>47</v>
      </c>
      <c r="D57" s="80">
        <f>Budget!D51</f>
        <v>0</v>
      </c>
      <c r="E57" s="80">
        <f t="shared" ref="E57:E64" ca="1" si="10">MonthsPassed*D57</f>
        <v>0</v>
      </c>
      <c r="F57" s="86">
        <v>0</v>
      </c>
      <c r="G57" s="86">
        <v>0</v>
      </c>
      <c r="H57" s="86">
        <v>0</v>
      </c>
      <c r="I57" s="86">
        <v>0</v>
      </c>
      <c r="J57" s="86">
        <v>0</v>
      </c>
      <c r="K57" s="86">
        <v>0</v>
      </c>
      <c r="L57" s="86">
        <v>0</v>
      </c>
      <c r="M57" s="86">
        <v>0</v>
      </c>
      <c r="N57" s="86">
        <v>0</v>
      </c>
      <c r="O57" s="86">
        <v>0</v>
      </c>
      <c r="P57" s="86">
        <v>0</v>
      </c>
      <c r="Q57" s="86">
        <v>0</v>
      </c>
      <c r="R57" s="81">
        <f t="shared" si="3"/>
        <v>0</v>
      </c>
    </row>
    <row r="58" spans="1:19" ht="23" x14ac:dyDescent="0.2">
      <c r="A58" s="2"/>
      <c r="B58" s="6"/>
      <c r="C58" s="3" t="s">
        <v>48</v>
      </c>
      <c r="D58" s="80">
        <f>Budget!D52</f>
        <v>100</v>
      </c>
      <c r="E58" s="80">
        <f t="shared" ca="1" si="10"/>
        <v>1200</v>
      </c>
      <c r="F58" s="86">
        <v>101</v>
      </c>
      <c r="G58" s="86">
        <v>97</v>
      </c>
      <c r="H58" s="86">
        <v>110</v>
      </c>
      <c r="I58" s="86">
        <v>105</v>
      </c>
      <c r="J58" s="86">
        <v>0</v>
      </c>
      <c r="K58" s="86">
        <v>0</v>
      </c>
      <c r="L58" s="86">
        <v>0</v>
      </c>
      <c r="M58" s="86">
        <v>0</v>
      </c>
      <c r="N58" s="86">
        <v>0</v>
      </c>
      <c r="O58" s="86">
        <v>0</v>
      </c>
      <c r="P58" s="86">
        <v>0</v>
      </c>
      <c r="Q58" s="86">
        <v>0</v>
      </c>
      <c r="R58" s="81">
        <f t="shared" si="3"/>
        <v>413</v>
      </c>
    </row>
    <row r="59" spans="1:19" ht="23" x14ac:dyDescent="0.2">
      <c r="A59" s="2"/>
      <c r="B59" s="6"/>
      <c r="C59" s="3" t="s">
        <v>49</v>
      </c>
      <c r="D59" s="80">
        <f>Budget!D53</f>
        <v>100</v>
      </c>
      <c r="E59" s="80">
        <f t="shared" ca="1" si="10"/>
        <v>1200</v>
      </c>
      <c r="F59" s="86">
        <v>46</v>
      </c>
      <c r="G59" s="86">
        <v>73</v>
      </c>
      <c r="H59" s="86">
        <v>85</v>
      </c>
      <c r="I59" s="86">
        <v>110</v>
      </c>
      <c r="J59" s="86">
        <v>0</v>
      </c>
      <c r="K59" s="86">
        <v>0</v>
      </c>
      <c r="L59" s="86">
        <v>0</v>
      </c>
      <c r="M59" s="86">
        <v>0</v>
      </c>
      <c r="N59" s="86">
        <v>0</v>
      </c>
      <c r="O59" s="86">
        <v>0</v>
      </c>
      <c r="P59" s="86">
        <v>0</v>
      </c>
      <c r="Q59" s="86">
        <v>0</v>
      </c>
      <c r="R59" s="81">
        <f t="shared" si="3"/>
        <v>314</v>
      </c>
    </row>
    <row r="60" spans="1:19" ht="23" x14ac:dyDescent="0.2">
      <c r="A60" s="2"/>
      <c r="B60" s="6"/>
      <c r="C60" s="3" t="s">
        <v>50</v>
      </c>
      <c r="D60" s="80">
        <f>Budget!D54</f>
        <v>350</v>
      </c>
      <c r="E60" s="80">
        <f t="shared" ca="1" si="10"/>
        <v>4200</v>
      </c>
      <c r="F60" s="86">
        <v>350</v>
      </c>
      <c r="G60" s="86">
        <v>350</v>
      </c>
      <c r="H60" s="86">
        <v>350</v>
      </c>
      <c r="I60" s="86">
        <v>200</v>
      </c>
      <c r="J60" s="86">
        <v>0</v>
      </c>
      <c r="K60" s="86">
        <v>0</v>
      </c>
      <c r="L60" s="86">
        <v>0</v>
      </c>
      <c r="M60" s="86">
        <v>0</v>
      </c>
      <c r="N60" s="86">
        <v>0</v>
      </c>
      <c r="O60" s="86">
        <v>0</v>
      </c>
      <c r="P60" s="86">
        <v>0</v>
      </c>
      <c r="Q60" s="86">
        <v>0</v>
      </c>
      <c r="R60" s="81">
        <f t="shared" si="3"/>
        <v>1250</v>
      </c>
    </row>
    <row r="61" spans="1:19" ht="23" x14ac:dyDescent="0.2">
      <c r="A61" s="2"/>
      <c r="B61" s="6"/>
      <c r="C61" s="3" t="s">
        <v>51</v>
      </c>
      <c r="D61" s="80">
        <f>Budget!D55</f>
        <v>150</v>
      </c>
      <c r="E61" s="80">
        <f t="shared" ca="1" si="10"/>
        <v>1800</v>
      </c>
      <c r="F61" s="86">
        <v>0</v>
      </c>
      <c r="G61" s="86">
        <v>0</v>
      </c>
      <c r="H61" s="86">
        <v>0</v>
      </c>
      <c r="I61" s="86">
        <v>0</v>
      </c>
      <c r="J61" s="86">
        <v>0</v>
      </c>
      <c r="K61" s="86">
        <v>0</v>
      </c>
      <c r="L61" s="86">
        <v>0</v>
      </c>
      <c r="M61" s="86">
        <v>0</v>
      </c>
      <c r="N61" s="86">
        <v>0</v>
      </c>
      <c r="O61" s="86">
        <v>0</v>
      </c>
      <c r="P61" s="86">
        <v>0</v>
      </c>
      <c r="Q61" s="86">
        <v>0</v>
      </c>
      <c r="R61" s="81">
        <f t="shared" si="3"/>
        <v>0</v>
      </c>
    </row>
    <row r="62" spans="1:19" ht="23" x14ac:dyDescent="0.2">
      <c r="A62" s="2"/>
      <c r="B62" s="6"/>
      <c r="C62" s="3" t="s">
        <v>3</v>
      </c>
      <c r="D62" s="80">
        <f>Budget!D56</f>
        <v>350</v>
      </c>
      <c r="E62" s="80">
        <f t="shared" ca="1" si="10"/>
        <v>4200</v>
      </c>
      <c r="F62" s="86">
        <v>350</v>
      </c>
      <c r="G62" s="86">
        <v>350</v>
      </c>
      <c r="H62" s="86">
        <v>350</v>
      </c>
      <c r="I62" s="86">
        <v>350</v>
      </c>
      <c r="J62" s="86">
        <v>0</v>
      </c>
      <c r="K62" s="86">
        <v>0</v>
      </c>
      <c r="L62" s="86">
        <v>0</v>
      </c>
      <c r="M62" s="86">
        <v>0</v>
      </c>
      <c r="N62" s="86">
        <v>0</v>
      </c>
      <c r="O62" s="86">
        <v>0</v>
      </c>
      <c r="P62" s="86">
        <v>0</v>
      </c>
      <c r="Q62" s="86">
        <v>0</v>
      </c>
      <c r="R62" s="81">
        <f t="shared" si="3"/>
        <v>1400</v>
      </c>
    </row>
    <row r="63" spans="1:19" ht="24" thickBot="1" x14ac:dyDescent="0.25">
      <c r="A63" s="2"/>
      <c r="B63" s="6"/>
      <c r="C63" s="3" t="s">
        <v>53</v>
      </c>
      <c r="D63" s="80">
        <f>Budget!D57</f>
        <v>0</v>
      </c>
      <c r="E63" s="80">
        <f t="shared" ca="1" si="10"/>
        <v>0</v>
      </c>
      <c r="F63" s="86">
        <v>0</v>
      </c>
      <c r="G63" s="86">
        <v>0</v>
      </c>
      <c r="H63" s="86">
        <v>0</v>
      </c>
      <c r="I63" s="86">
        <v>0</v>
      </c>
      <c r="J63" s="86">
        <v>0</v>
      </c>
      <c r="K63" s="86">
        <v>0</v>
      </c>
      <c r="L63" s="86">
        <v>0</v>
      </c>
      <c r="M63" s="86">
        <v>0</v>
      </c>
      <c r="N63" s="86">
        <v>0</v>
      </c>
      <c r="O63" s="86">
        <v>0</v>
      </c>
      <c r="P63" s="86">
        <v>0</v>
      </c>
      <c r="Q63" s="86">
        <v>0</v>
      </c>
      <c r="R63" s="81">
        <f t="shared" si="3"/>
        <v>0</v>
      </c>
    </row>
    <row r="64" spans="1:19" s="73" customFormat="1" ht="24" thickBot="1" x14ac:dyDescent="0.25">
      <c r="A64" s="59"/>
      <c r="B64" s="60" t="s">
        <v>98</v>
      </c>
      <c r="C64" s="61"/>
      <c r="D64" s="62">
        <f>Budget!D58</f>
        <v>1050</v>
      </c>
      <c r="E64" s="62">
        <f t="shared" ca="1" si="10"/>
        <v>12600</v>
      </c>
      <c r="F64" s="62">
        <f>SUM(F57:F63)</f>
        <v>847</v>
      </c>
      <c r="G64" s="62">
        <f t="shared" ref="G64:R64" si="11">SUM(G57:G63)</f>
        <v>870</v>
      </c>
      <c r="H64" s="62">
        <f t="shared" si="11"/>
        <v>895</v>
      </c>
      <c r="I64" s="62">
        <f t="shared" si="11"/>
        <v>765</v>
      </c>
      <c r="J64" s="62">
        <f t="shared" si="11"/>
        <v>0</v>
      </c>
      <c r="K64" s="62">
        <f t="shared" si="11"/>
        <v>0</v>
      </c>
      <c r="L64" s="62">
        <f t="shared" si="11"/>
        <v>0</v>
      </c>
      <c r="M64" s="62">
        <f t="shared" si="11"/>
        <v>0</v>
      </c>
      <c r="N64" s="62">
        <f t="shared" si="11"/>
        <v>0</v>
      </c>
      <c r="O64" s="62">
        <f t="shared" si="11"/>
        <v>0</v>
      </c>
      <c r="P64" s="62">
        <f t="shared" si="11"/>
        <v>0</v>
      </c>
      <c r="Q64" s="62">
        <f t="shared" si="11"/>
        <v>0</v>
      </c>
      <c r="R64" s="62">
        <f t="shared" si="11"/>
        <v>3377</v>
      </c>
      <c r="S64" s="72"/>
    </row>
    <row r="65" spans="1:18" s="73" customFormat="1" ht="24" thickTop="1" x14ac:dyDescent="0.2">
      <c r="A65" s="59"/>
      <c r="B65" s="78"/>
      <c r="C65" s="79"/>
      <c r="D65" s="79"/>
      <c r="E65" s="79"/>
      <c r="F65" s="79"/>
      <c r="G65" s="79"/>
      <c r="H65" s="79"/>
      <c r="I65" s="79"/>
      <c r="J65" s="79"/>
      <c r="K65" s="79"/>
      <c r="L65" s="79"/>
      <c r="M65" s="79"/>
      <c r="N65" s="79"/>
      <c r="O65" s="79"/>
      <c r="P65" s="79"/>
      <c r="Q65" s="79"/>
      <c r="R65" s="82"/>
    </row>
    <row r="66" spans="1:18" s="73" customFormat="1" ht="23" x14ac:dyDescent="0.2">
      <c r="A66" s="59"/>
      <c r="B66" s="64" t="s">
        <v>138</v>
      </c>
      <c r="C66" s="65"/>
      <c r="D66" s="65"/>
      <c r="E66" s="65"/>
      <c r="F66" s="65"/>
      <c r="G66" s="65"/>
      <c r="H66" s="65"/>
      <c r="I66" s="65"/>
      <c r="J66" s="65"/>
      <c r="K66" s="65"/>
      <c r="L66" s="65"/>
      <c r="M66" s="65"/>
      <c r="N66" s="65"/>
      <c r="O66" s="65"/>
      <c r="P66" s="65"/>
      <c r="Q66" s="65"/>
      <c r="R66" s="66"/>
    </row>
    <row r="67" spans="1:18" s="28" customFormat="1" ht="23" x14ac:dyDescent="0.2">
      <c r="A67" s="2"/>
      <c r="B67" s="6"/>
      <c r="C67" s="3" t="s">
        <v>54</v>
      </c>
      <c r="D67" s="80">
        <f>Budget!D61</f>
        <v>300</v>
      </c>
      <c r="E67" s="80">
        <f t="shared" ref="E67:E75" ca="1" si="12">MonthsPassed*D67</f>
        <v>3600</v>
      </c>
      <c r="F67" s="86">
        <v>0</v>
      </c>
      <c r="G67" s="86">
        <v>0</v>
      </c>
      <c r="H67" s="86">
        <v>500</v>
      </c>
      <c r="I67" s="86">
        <v>0</v>
      </c>
      <c r="J67" s="86">
        <v>0</v>
      </c>
      <c r="K67" s="86">
        <v>0</v>
      </c>
      <c r="L67" s="86">
        <v>0</v>
      </c>
      <c r="M67" s="86">
        <v>0</v>
      </c>
      <c r="N67" s="86">
        <v>0</v>
      </c>
      <c r="O67" s="86">
        <v>0</v>
      </c>
      <c r="P67" s="86">
        <v>0</v>
      </c>
      <c r="Q67" s="86">
        <v>0</v>
      </c>
      <c r="R67" s="81">
        <f t="shared" si="3"/>
        <v>500</v>
      </c>
    </row>
    <row r="68" spans="1:18" s="24" customFormat="1" ht="23" x14ac:dyDescent="0.2">
      <c r="A68" s="2"/>
      <c r="B68" s="6"/>
      <c r="C68" s="3" t="s">
        <v>55</v>
      </c>
      <c r="D68" s="80">
        <f>Budget!D62</f>
        <v>50</v>
      </c>
      <c r="E68" s="80">
        <f t="shared" ca="1" si="12"/>
        <v>600</v>
      </c>
      <c r="F68" s="86">
        <v>0</v>
      </c>
      <c r="G68" s="86">
        <v>130</v>
      </c>
      <c r="H68" s="86">
        <v>0</v>
      </c>
      <c r="I68" s="86">
        <v>0</v>
      </c>
      <c r="J68" s="86">
        <v>0</v>
      </c>
      <c r="K68" s="86">
        <v>0</v>
      </c>
      <c r="L68" s="86">
        <v>0</v>
      </c>
      <c r="M68" s="86">
        <v>0</v>
      </c>
      <c r="N68" s="86">
        <v>0</v>
      </c>
      <c r="O68" s="86">
        <v>0</v>
      </c>
      <c r="P68" s="86">
        <v>0</v>
      </c>
      <c r="Q68" s="86">
        <v>0</v>
      </c>
      <c r="R68" s="81">
        <f t="shared" si="3"/>
        <v>130</v>
      </c>
    </row>
    <row r="69" spans="1:18" s="24" customFormat="1" ht="23" x14ac:dyDescent="0.2">
      <c r="A69" s="2"/>
      <c r="B69" s="6"/>
      <c r="C69" s="3" t="s">
        <v>56</v>
      </c>
      <c r="D69" s="80">
        <f>Budget!D63</f>
        <v>100</v>
      </c>
      <c r="E69" s="80">
        <f t="shared" ca="1" si="12"/>
        <v>1200</v>
      </c>
      <c r="F69" s="86">
        <v>0</v>
      </c>
      <c r="G69" s="86">
        <v>0</v>
      </c>
      <c r="H69" s="86">
        <v>0</v>
      </c>
      <c r="I69" s="86">
        <v>0</v>
      </c>
      <c r="J69" s="86">
        <v>0</v>
      </c>
      <c r="K69" s="86">
        <v>0</v>
      </c>
      <c r="L69" s="86">
        <v>0</v>
      </c>
      <c r="M69" s="86">
        <v>0</v>
      </c>
      <c r="N69" s="86">
        <v>0</v>
      </c>
      <c r="O69" s="86">
        <v>0</v>
      </c>
      <c r="P69" s="86">
        <v>0</v>
      </c>
      <c r="Q69" s="86">
        <v>0</v>
      </c>
      <c r="R69" s="81">
        <f t="shared" si="3"/>
        <v>0</v>
      </c>
    </row>
    <row r="70" spans="1:18" s="24" customFormat="1" ht="23" x14ac:dyDescent="0.2">
      <c r="A70" s="2"/>
      <c r="B70" s="6"/>
      <c r="C70" s="3" t="s">
        <v>59</v>
      </c>
      <c r="D70" s="80">
        <f>Budget!D64</f>
        <v>20</v>
      </c>
      <c r="E70" s="80">
        <f t="shared" ca="1" si="12"/>
        <v>240</v>
      </c>
      <c r="F70" s="86">
        <v>0</v>
      </c>
      <c r="G70" s="86">
        <v>0</v>
      </c>
      <c r="H70" s="86">
        <v>0</v>
      </c>
      <c r="I70" s="86">
        <v>0</v>
      </c>
      <c r="J70" s="86">
        <v>0</v>
      </c>
      <c r="K70" s="86">
        <v>0</v>
      </c>
      <c r="L70" s="86">
        <v>0</v>
      </c>
      <c r="M70" s="86">
        <v>0</v>
      </c>
      <c r="N70" s="86">
        <v>0</v>
      </c>
      <c r="O70" s="86">
        <v>0</v>
      </c>
      <c r="P70" s="86">
        <v>0</v>
      </c>
      <c r="Q70" s="86">
        <v>0</v>
      </c>
      <c r="R70" s="81">
        <f t="shared" si="3"/>
        <v>0</v>
      </c>
    </row>
    <row r="71" spans="1:18" s="24" customFormat="1" ht="23" x14ac:dyDescent="0.2">
      <c r="A71" s="2"/>
      <c r="B71" s="6"/>
      <c r="C71" s="3" t="s">
        <v>57</v>
      </c>
      <c r="D71" s="80">
        <f>Budget!D65</f>
        <v>50</v>
      </c>
      <c r="E71" s="80">
        <f t="shared" ca="1" si="12"/>
        <v>600</v>
      </c>
      <c r="F71" s="86">
        <v>0</v>
      </c>
      <c r="G71" s="86">
        <v>0</v>
      </c>
      <c r="H71" s="86">
        <v>0</v>
      </c>
      <c r="I71" s="86">
        <v>0</v>
      </c>
      <c r="J71" s="86">
        <v>0</v>
      </c>
      <c r="K71" s="86">
        <v>0</v>
      </c>
      <c r="L71" s="86">
        <v>0</v>
      </c>
      <c r="M71" s="86">
        <v>0</v>
      </c>
      <c r="N71" s="86">
        <v>0</v>
      </c>
      <c r="O71" s="86">
        <v>0</v>
      </c>
      <c r="P71" s="86">
        <v>0</v>
      </c>
      <c r="Q71" s="86">
        <v>0</v>
      </c>
      <c r="R71" s="81">
        <f t="shared" si="3"/>
        <v>0</v>
      </c>
    </row>
    <row r="72" spans="1:18" s="24" customFormat="1" ht="23" x14ac:dyDescent="0.2">
      <c r="A72" s="2"/>
      <c r="B72" s="6"/>
      <c r="C72" s="3" t="s">
        <v>58</v>
      </c>
      <c r="D72" s="80">
        <f>Budget!D66</f>
        <v>0</v>
      </c>
      <c r="E72" s="80">
        <f t="shared" ca="1" si="12"/>
        <v>0</v>
      </c>
      <c r="F72" s="86">
        <v>0</v>
      </c>
      <c r="G72" s="86">
        <v>0</v>
      </c>
      <c r="H72" s="86">
        <v>0</v>
      </c>
      <c r="I72" s="86">
        <v>0</v>
      </c>
      <c r="J72" s="86">
        <v>0</v>
      </c>
      <c r="K72" s="86">
        <v>0</v>
      </c>
      <c r="L72" s="86">
        <v>0</v>
      </c>
      <c r="M72" s="86">
        <v>0</v>
      </c>
      <c r="N72" s="86">
        <v>0</v>
      </c>
      <c r="O72" s="86">
        <v>0</v>
      </c>
      <c r="P72" s="86">
        <v>0</v>
      </c>
      <c r="Q72" s="86">
        <v>0</v>
      </c>
      <c r="R72" s="81">
        <f t="shared" si="3"/>
        <v>0</v>
      </c>
    </row>
    <row r="73" spans="1:18" s="24" customFormat="1" ht="23" x14ac:dyDescent="0.2">
      <c r="A73" s="2"/>
      <c r="B73" s="6"/>
      <c r="C73" s="3" t="s">
        <v>60</v>
      </c>
      <c r="D73" s="80">
        <f>Budget!D67</f>
        <v>50</v>
      </c>
      <c r="E73" s="80">
        <f t="shared" ca="1" si="12"/>
        <v>600</v>
      </c>
      <c r="F73" s="86">
        <v>45</v>
      </c>
      <c r="G73" s="86">
        <v>45</v>
      </c>
      <c r="H73" s="86">
        <v>0</v>
      </c>
      <c r="I73" s="86">
        <v>0</v>
      </c>
      <c r="J73" s="86">
        <v>0</v>
      </c>
      <c r="K73" s="86">
        <v>0</v>
      </c>
      <c r="L73" s="86">
        <v>0</v>
      </c>
      <c r="M73" s="86">
        <v>0</v>
      </c>
      <c r="N73" s="86">
        <v>0</v>
      </c>
      <c r="O73" s="86">
        <v>0</v>
      </c>
      <c r="P73" s="86">
        <v>0</v>
      </c>
      <c r="Q73" s="86">
        <v>0</v>
      </c>
      <c r="R73" s="81">
        <f t="shared" si="3"/>
        <v>90</v>
      </c>
    </row>
    <row r="74" spans="1:18" s="24" customFormat="1" ht="24" thickBot="1" x14ac:dyDescent="0.25">
      <c r="A74" s="2"/>
      <c r="B74" s="6"/>
      <c r="C74" s="3" t="s">
        <v>61</v>
      </c>
      <c r="D74" s="80">
        <f>Budget!D68</f>
        <v>50</v>
      </c>
      <c r="E74" s="80">
        <f t="shared" ca="1" si="12"/>
        <v>600</v>
      </c>
      <c r="F74" s="86">
        <v>0</v>
      </c>
      <c r="G74" s="86">
        <v>0</v>
      </c>
      <c r="H74" s="86">
        <v>100</v>
      </c>
      <c r="I74" s="86">
        <v>0</v>
      </c>
      <c r="J74" s="86">
        <v>0</v>
      </c>
      <c r="K74" s="86">
        <v>0</v>
      </c>
      <c r="L74" s="86">
        <v>0</v>
      </c>
      <c r="M74" s="86">
        <v>0</v>
      </c>
      <c r="N74" s="86">
        <v>0</v>
      </c>
      <c r="O74" s="86">
        <v>0</v>
      </c>
      <c r="P74" s="86">
        <v>0</v>
      </c>
      <c r="Q74" s="86">
        <v>0</v>
      </c>
      <c r="R74" s="81">
        <f t="shared" si="3"/>
        <v>100</v>
      </c>
    </row>
    <row r="75" spans="1:18" s="63" customFormat="1" ht="24" thickBot="1" x14ac:dyDescent="0.25">
      <c r="A75" s="59"/>
      <c r="B75" s="60" t="s">
        <v>112</v>
      </c>
      <c r="C75" s="61"/>
      <c r="D75" s="62">
        <f>Budget!D69</f>
        <v>620</v>
      </c>
      <c r="E75" s="62">
        <f t="shared" ca="1" si="12"/>
        <v>7440</v>
      </c>
      <c r="F75" s="62">
        <f>SUM(F67:F74)</f>
        <v>45</v>
      </c>
      <c r="G75" s="62">
        <f t="shared" ref="G75:R75" si="13">SUM(G67:G74)</f>
        <v>175</v>
      </c>
      <c r="H75" s="62">
        <f t="shared" si="13"/>
        <v>600</v>
      </c>
      <c r="I75" s="62">
        <f t="shared" si="13"/>
        <v>0</v>
      </c>
      <c r="J75" s="62">
        <f t="shared" si="13"/>
        <v>0</v>
      </c>
      <c r="K75" s="62">
        <f t="shared" si="13"/>
        <v>0</v>
      </c>
      <c r="L75" s="62">
        <f t="shared" si="13"/>
        <v>0</v>
      </c>
      <c r="M75" s="62">
        <f t="shared" si="13"/>
        <v>0</v>
      </c>
      <c r="N75" s="62">
        <f t="shared" si="13"/>
        <v>0</v>
      </c>
      <c r="O75" s="62">
        <f t="shared" si="13"/>
        <v>0</v>
      </c>
      <c r="P75" s="62">
        <f t="shared" si="13"/>
        <v>0</v>
      </c>
      <c r="Q75" s="62">
        <f t="shared" si="13"/>
        <v>0</v>
      </c>
      <c r="R75" s="62">
        <f t="shared" si="13"/>
        <v>820</v>
      </c>
    </row>
    <row r="76" spans="1:18" s="63" customFormat="1" ht="24" thickTop="1" x14ac:dyDescent="0.2">
      <c r="A76" s="59"/>
      <c r="B76" s="83"/>
      <c r="C76" s="82"/>
      <c r="D76" s="82"/>
      <c r="E76" s="82"/>
      <c r="F76" s="82"/>
      <c r="G76" s="82"/>
      <c r="H76" s="82"/>
      <c r="I76" s="82"/>
      <c r="J76" s="82"/>
      <c r="K76" s="82"/>
      <c r="L76" s="82"/>
      <c r="M76" s="82"/>
      <c r="N76" s="82"/>
      <c r="O76" s="82"/>
      <c r="P76" s="82"/>
      <c r="Q76" s="82"/>
      <c r="R76" s="82"/>
    </row>
    <row r="77" spans="1:18" s="63" customFormat="1" ht="23" x14ac:dyDescent="0.2">
      <c r="A77" s="59"/>
      <c r="B77" s="64" t="s">
        <v>139</v>
      </c>
      <c r="C77" s="65"/>
      <c r="D77" s="65"/>
      <c r="E77" s="65"/>
      <c r="F77" s="65"/>
      <c r="G77" s="65"/>
      <c r="H77" s="65"/>
      <c r="I77" s="65"/>
      <c r="J77" s="65"/>
      <c r="K77" s="65"/>
      <c r="L77" s="65"/>
      <c r="M77" s="65"/>
      <c r="N77" s="65"/>
      <c r="O77" s="65"/>
      <c r="P77" s="65"/>
      <c r="Q77" s="65"/>
      <c r="R77" s="66"/>
    </row>
    <row r="78" spans="1:18" ht="23" x14ac:dyDescent="0.2">
      <c r="A78" s="2"/>
      <c r="B78" s="6"/>
      <c r="C78" s="3" t="s">
        <v>62</v>
      </c>
      <c r="D78" s="80">
        <f>Budget!D72</f>
        <v>50</v>
      </c>
      <c r="E78" s="80">
        <f t="shared" ref="E78:E95" ca="1" si="14">MonthsPassed*D78</f>
        <v>600</v>
      </c>
      <c r="F78" s="86">
        <v>0</v>
      </c>
      <c r="G78" s="86">
        <v>0</v>
      </c>
      <c r="H78" s="86">
        <v>125</v>
      </c>
      <c r="I78" s="86">
        <v>0</v>
      </c>
      <c r="J78" s="86">
        <v>0</v>
      </c>
      <c r="K78" s="86">
        <v>0</v>
      </c>
      <c r="L78" s="86">
        <v>0</v>
      </c>
      <c r="M78" s="86">
        <v>0</v>
      </c>
      <c r="N78" s="86">
        <v>0</v>
      </c>
      <c r="O78" s="86">
        <v>0</v>
      </c>
      <c r="P78" s="86">
        <v>0</v>
      </c>
      <c r="Q78" s="86">
        <v>0</v>
      </c>
      <c r="R78" s="81">
        <f t="shared" si="3"/>
        <v>125</v>
      </c>
    </row>
    <row r="79" spans="1:18" ht="23" x14ac:dyDescent="0.2">
      <c r="A79" s="2"/>
      <c r="B79" s="6"/>
      <c r="C79" s="3" t="s">
        <v>63</v>
      </c>
      <c r="D79" s="80">
        <f>Budget!D73</f>
        <v>0</v>
      </c>
      <c r="E79" s="80">
        <f t="shared" ca="1" si="14"/>
        <v>0</v>
      </c>
      <c r="F79" s="86">
        <v>0</v>
      </c>
      <c r="G79" s="86">
        <v>0</v>
      </c>
      <c r="H79" s="86">
        <v>0</v>
      </c>
      <c r="I79" s="86">
        <v>0</v>
      </c>
      <c r="J79" s="86">
        <v>0</v>
      </c>
      <c r="K79" s="86">
        <v>0</v>
      </c>
      <c r="L79" s="86">
        <v>0</v>
      </c>
      <c r="M79" s="86">
        <v>0</v>
      </c>
      <c r="N79" s="86">
        <v>0</v>
      </c>
      <c r="O79" s="86">
        <v>0</v>
      </c>
      <c r="P79" s="86">
        <v>0</v>
      </c>
      <c r="Q79" s="86">
        <v>0</v>
      </c>
      <c r="R79" s="81">
        <f t="shared" si="3"/>
        <v>0</v>
      </c>
    </row>
    <row r="80" spans="1:18" ht="23" x14ac:dyDescent="0.2">
      <c r="A80" s="2"/>
      <c r="B80" s="6"/>
      <c r="C80" s="3" t="s">
        <v>64</v>
      </c>
      <c r="D80" s="80">
        <f>Budget!D74</f>
        <v>150</v>
      </c>
      <c r="E80" s="80">
        <f t="shared" ca="1" si="14"/>
        <v>1800</v>
      </c>
      <c r="F80" s="86">
        <v>0</v>
      </c>
      <c r="G80" s="86">
        <v>165</v>
      </c>
      <c r="H80" s="86">
        <v>0</v>
      </c>
      <c r="I80" s="86">
        <v>0</v>
      </c>
      <c r="J80" s="86">
        <v>0</v>
      </c>
      <c r="K80" s="86">
        <v>0</v>
      </c>
      <c r="L80" s="86">
        <v>0</v>
      </c>
      <c r="M80" s="86">
        <v>0</v>
      </c>
      <c r="N80" s="86">
        <v>0</v>
      </c>
      <c r="O80" s="86">
        <v>0</v>
      </c>
      <c r="P80" s="86">
        <v>0</v>
      </c>
      <c r="Q80" s="86">
        <v>0</v>
      </c>
      <c r="R80" s="81">
        <f t="shared" si="3"/>
        <v>165</v>
      </c>
    </row>
    <row r="81" spans="1:19" ht="23" x14ac:dyDescent="0.2">
      <c r="A81" s="2"/>
      <c r="B81" s="6"/>
      <c r="C81" s="3" t="s">
        <v>65</v>
      </c>
      <c r="D81" s="80">
        <f>Budget!D75</f>
        <v>100</v>
      </c>
      <c r="E81" s="80">
        <f t="shared" ca="1" si="14"/>
        <v>1200</v>
      </c>
      <c r="F81" s="86">
        <v>0</v>
      </c>
      <c r="G81" s="86">
        <v>80</v>
      </c>
      <c r="H81" s="86">
        <v>0</v>
      </c>
      <c r="I81" s="86">
        <v>0</v>
      </c>
      <c r="J81" s="86">
        <v>0</v>
      </c>
      <c r="K81" s="86">
        <v>0</v>
      </c>
      <c r="L81" s="86">
        <v>0</v>
      </c>
      <c r="M81" s="86">
        <v>0</v>
      </c>
      <c r="N81" s="86">
        <v>0</v>
      </c>
      <c r="O81" s="86">
        <v>0</v>
      </c>
      <c r="P81" s="86">
        <v>0</v>
      </c>
      <c r="Q81" s="86">
        <v>0</v>
      </c>
      <c r="R81" s="81">
        <f t="shared" si="3"/>
        <v>80</v>
      </c>
    </row>
    <row r="82" spans="1:19" ht="23" x14ac:dyDescent="0.2">
      <c r="A82" s="2"/>
      <c r="B82" s="6"/>
      <c r="C82" s="3" t="s">
        <v>66</v>
      </c>
      <c r="D82" s="80">
        <f>Budget!D76</f>
        <v>100</v>
      </c>
      <c r="E82" s="80">
        <f t="shared" ca="1" si="14"/>
        <v>1200</v>
      </c>
      <c r="F82" s="86">
        <v>65</v>
      </c>
      <c r="G82" s="86">
        <v>123</v>
      </c>
      <c r="H82" s="86">
        <v>63</v>
      </c>
      <c r="I82" s="86">
        <v>0</v>
      </c>
      <c r="J82" s="86">
        <v>0</v>
      </c>
      <c r="K82" s="86">
        <v>0</v>
      </c>
      <c r="L82" s="86">
        <v>0</v>
      </c>
      <c r="M82" s="86">
        <v>0</v>
      </c>
      <c r="N82" s="86">
        <v>0</v>
      </c>
      <c r="O82" s="86">
        <v>0</v>
      </c>
      <c r="P82" s="86">
        <v>0</v>
      </c>
      <c r="Q82" s="86">
        <v>0</v>
      </c>
      <c r="R82" s="81">
        <f t="shared" si="3"/>
        <v>251</v>
      </c>
    </row>
    <row r="83" spans="1:19" ht="23" x14ac:dyDescent="0.2">
      <c r="A83" s="2"/>
      <c r="B83" s="6"/>
      <c r="C83" s="3" t="s">
        <v>67</v>
      </c>
      <c r="D83" s="80">
        <f>Budget!D77</f>
        <v>100</v>
      </c>
      <c r="E83" s="80">
        <f t="shared" ca="1" si="14"/>
        <v>1200</v>
      </c>
      <c r="F83" s="86">
        <v>75</v>
      </c>
      <c r="G83" s="86">
        <v>89</v>
      </c>
      <c r="H83" s="86">
        <v>156</v>
      </c>
      <c r="I83" s="86">
        <v>68</v>
      </c>
      <c r="J83" s="86">
        <v>0</v>
      </c>
      <c r="K83" s="86">
        <v>0</v>
      </c>
      <c r="L83" s="86">
        <v>0</v>
      </c>
      <c r="M83" s="86">
        <v>0</v>
      </c>
      <c r="N83" s="86">
        <v>0</v>
      </c>
      <c r="O83" s="86">
        <v>0</v>
      </c>
      <c r="P83" s="86">
        <v>0</v>
      </c>
      <c r="Q83" s="86">
        <v>0</v>
      </c>
      <c r="R83" s="81">
        <f t="shared" si="3"/>
        <v>388</v>
      </c>
    </row>
    <row r="84" spans="1:19" ht="23" x14ac:dyDescent="0.2">
      <c r="A84" s="2"/>
      <c r="B84" s="6"/>
      <c r="C84" s="3" t="s">
        <v>68</v>
      </c>
      <c r="D84" s="80">
        <f>Budget!D78</f>
        <v>100</v>
      </c>
      <c r="E84" s="80">
        <f t="shared" ca="1" si="14"/>
        <v>1200</v>
      </c>
      <c r="F84" s="86">
        <v>0</v>
      </c>
      <c r="G84" s="86">
        <v>350</v>
      </c>
      <c r="H84" s="86">
        <v>0</v>
      </c>
      <c r="I84" s="86">
        <v>0</v>
      </c>
      <c r="J84" s="86">
        <v>0</v>
      </c>
      <c r="K84" s="86">
        <v>0</v>
      </c>
      <c r="L84" s="86">
        <v>0</v>
      </c>
      <c r="M84" s="86">
        <v>0</v>
      </c>
      <c r="N84" s="86">
        <v>0</v>
      </c>
      <c r="O84" s="86">
        <v>0</v>
      </c>
      <c r="P84" s="86">
        <v>0</v>
      </c>
      <c r="Q84" s="86">
        <v>0</v>
      </c>
      <c r="R84" s="81">
        <f t="shared" si="3"/>
        <v>350</v>
      </c>
    </row>
    <row r="85" spans="1:19" ht="23" x14ac:dyDescent="0.2">
      <c r="A85" s="2"/>
      <c r="B85" s="6"/>
      <c r="C85" s="3" t="s">
        <v>69</v>
      </c>
      <c r="D85" s="80">
        <f>Budget!D79</f>
        <v>100</v>
      </c>
      <c r="E85" s="80">
        <f t="shared" ca="1" si="14"/>
        <v>1200</v>
      </c>
      <c r="F85" s="86">
        <v>0</v>
      </c>
      <c r="G85" s="86">
        <v>0</v>
      </c>
      <c r="H85" s="86">
        <v>0</v>
      </c>
      <c r="I85" s="86">
        <v>0</v>
      </c>
      <c r="J85" s="86">
        <v>0</v>
      </c>
      <c r="K85" s="86">
        <v>0</v>
      </c>
      <c r="L85" s="86">
        <v>0</v>
      </c>
      <c r="M85" s="86">
        <v>0</v>
      </c>
      <c r="N85" s="86">
        <v>0</v>
      </c>
      <c r="O85" s="86">
        <v>0</v>
      </c>
      <c r="P85" s="86">
        <v>0</v>
      </c>
      <c r="Q85" s="86">
        <v>0</v>
      </c>
      <c r="R85" s="81">
        <f t="shared" si="3"/>
        <v>0</v>
      </c>
    </row>
    <row r="86" spans="1:19" ht="23" x14ac:dyDescent="0.2">
      <c r="A86" s="2"/>
      <c r="B86" s="6"/>
      <c r="C86" s="3" t="s">
        <v>70</v>
      </c>
      <c r="D86" s="80">
        <f>Budget!D80</f>
        <v>100</v>
      </c>
      <c r="E86" s="80">
        <f t="shared" ca="1" si="14"/>
        <v>1200</v>
      </c>
      <c r="F86" s="86">
        <v>0</v>
      </c>
      <c r="G86" s="86">
        <v>0</v>
      </c>
      <c r="H86" s="86">
        <v>0</v>
      </c>
      <c r="I86" s="86">
        <v>0</v>
      </c>
      <c r="J86" s="86">
        <v>0</v>
      </c>
      <c r="K86" s="86">
        <v>0</v>
      </c>
      <c r="L86" s="86">
        <v>0</v>
      </c>
      <c r="M86" s="86">
        <v>0</v>
      </c>
      <c r="N86" s="86">
        <v>0</v>
      </c>
      <c r="O86" s="86">
        <v>0</v>
      </c>
      <c r="P86" s="86">
        <v>0</v>
      </c>
      <c r="Q86" s="86">
        <v>0</v>
      </c>
      <c r="R86" s="81">
        <f t="shared" si="3"/>
        <v>0</v>
      </c>
    </row>
    <row r="87" spans="1:19" ht="23" x14ac:dyDescent="0.2">
      <c r="A87" s="2"/>
      <c r="B87" s="6"/>
      <c r="C87" s="3" t="s">
        <v>71</v>
      </c>
      <c r="D87" s="80">
        <f>Budget!D81</f>
        <v>30</v>
      </c>
      <c r="E87" s="80">
        <f t="shared" ca="1" si="14"/>
        <v>360</v>
      </c>
      <c r="F87" s="86">
        <v>0</v>
      </c>
      <c r="G87" s="86">
        <v>150</v>
      </c>
      <c r="H87" s="86">
        <v>0</v>
      </c>
      <c r="I87" s="86">
        <v>0</v>
      </c>
      <c r="J87" s="86">
        <v>0</v>
      </c>
      <c r="K87" s="86">
        <v>0</v>
      </c>
      <c r="L87" s="86">
        <v>0</v>
      </c>
      <c r="M87" s="86">
        <v>0</v>
      </c>
      <c r="N87" s="86">
        <v>0</v>
      </c>
      <c r="O87" s="86">
        <v>0</v>
      </c>
      <c r="P87" s="86">
        <v>0</v>
      </c>
      <c r="Q87" s="86">
        <v>0</v>
      </c>
      <c r="R87" s="81">
        <f t="shared" si="3"/>
        <v>150</v>
      </c>
    </row>
    <row r="88" spans="1:19" ht="23" x14ac:dyDescent="0.2">
      <c r="A88" s="2"/>
      <c r="B88" s="6"/>
      <c r="C88" s="3" t="s">
        <v>72</v>
      </c>
      <c r="D88" s="80">
        <f>Budget!D82</f>
        <v>30</v>
      </c>
      <c r="E88" s="80">
        <f t="shared" ca="1" si="14"/>
        <v>360</v>
      </c>
      <c r="F88" s="86">
        <v>0</v>
      </c>
      <c r="G88" s="86">
        <v>78</v>
      </c>
      <c r="H88" s="86">
        <v>0</v>
      </c>
      <c r="I88" s="86">
        <v>0</v>
      </c>
      <c r="J88" s="86">
        <v>0</v>
      </c>
      <c r="K88" s="86">
        <v>0</v>
      </c>
      <c r="L88" s="86">
        <v>0</v>
      </c>
      <c r="M88" s="86">
        <v>0</v>
      </c>
      <c r="N88" s="86">
        <v>0</v>
      </c>
      <c r="O88" s="86">
        <v>0</v>
      </c>
      <c r="P88" s="86">
        <v>0</v>
      </c>
      <c r="Q88" s="86">
        <v>0</v>
      </c>
      <c r="R88" s="81">
        <f t="shared" si="3"/>
        <v>78</v>
      </c>
    </row>
    <row r="89" spans="1:19" ht="23" x14ac:dyDescent="0.2">
      <c r="A89" s="2"/>
      <c r="B89" s="6"/>
      <c r="C89" s="3" t="s">
        <v>73</v>
      </c>
      <c r="D89" s="80">
        <f>Budget!D83</f>
        <v>30</v>
      </c>
      <c r="E89" s="80">
        <f t="shared" ca="1" si="14"/>
        <v>360</v>
      </c>
      <c r="F89" s="86">
        <v>45</v>
      </c>
      <c r="G89" s="86">
        <v>56</v>
      </c>
      <c r="H89" s="86">
        <v>0</v>
      </c>
      <c r="I89" s="86">
        <v>0</v>
      </c>
      <c r="J89" s="86">
        <v>0</v>
      </c>
      <c r="K89" s="86">
        <v>0</v>
      </c>
      <c r="L89" s="86">
        <v>0</v>
      </c>
      <c r="M89" s="86">
        <v>0</v>
      </c>
      <c r="N89" s="86">
        <v>0</v>
      </c>
      <c r="O89" s="86">
        <v>0</v>
      </c>
      <c r="P89" s="86">
        <v>0</v>
      </c>
      <c r="Q89" s="86">
        <v>0</v>
      </c>
      <c r="R89" s="81">
        <f t="shared" si="3"/>
        <v>101</v>
      </c>
    </row>
    <row r="90" spans="1:19" ht="23" x14ac:dyDescent="0.2">
      <c r="A90" s="2"/>
      <c r="B90" s="6"/>
      <c r="C90" s="3" t="s">
        <v>74</v>
      </c>
      <c r="D90" s="80">
        <f>Budget!D84</f>
        <v>0</v>
      </c>
      <c r="E90" s="80">
        <f t="shared" ca="1" si="14"/>
        <v>0</v>
      </c>
      <c r="F90" s="86">
        <v>0</v>
      </c>
      <c r="G90" s="86">
        <v>0</v>
      </c>
      <c r="H90" s="86">
        <v>0</v>
      </c>
      <c r="I90" s="86">
        <v>0</v>
      </c>
      <c r="J90" s="86">
        <v>0</v>
      </c>
      <c r="K90" s="86">
        <v>0</v>
      </c>
      <c r="L90" s="86">
        <v>0</v>
      </c>
      <c r="M90" s="86">
        <v>0</v>
      </c>
      <c r="N90" s="86">
        <v>0</v>
      </c>
      <c r="O90" s="86">
        <v>0</v>
      </c>
      <c r="P90" s="86">
        <v>0</v>
      </c>
      <c r="Q90" s="86">
        <v>0</v>
      </c>
      <c r="R90" s="81">
        <f t="shared" ref="R90:R116" si="15">SUM(F90:Q90)</f>
        <v>0</v>
      </c>
    </row>
    <row r="91" spans="1:19" ht="23" x14ac:dyDescent="0.2">
      <c r="A91" s="2"/>
      <c r="B91" s="6"/>
      <c r="C91" s="3" t="s">
        <v>75</v>
      </c>
      <c r="D91" s="80">
        <f>Budget!D85</f>
        <v>20</v>
      </c>
      <c r="E91" s="80">
        <f t="shared" ca="1" si="14"/>
        <v>240</v>
      </c>
      <c r="F91" s="86">
        <v>0</v>
      </c>
      <c r="G91" s="86">
        <v>0</v>
      </c>
      <c r="H91" s="86">
        <v>0</v>
      </c>
      <c r="I91" s="86">
        <v>0</v>
      </c>
      <c r="J91" s="86">
        <v>0</v>
      </c>
      <c r="K91" s="86">
        <v>0</v>
      </c>
      <c r="L91" s="86">
        <v>0</v>
      </c>
      <c r="M91" s="86">
        <v>0</v>
      </c>
      <c r="N91" s="86">
        <v>0</v>
      </c>
      <c r="O91" s="86">
        <v>0</v>
      </c>
      <c r="P91" s="86">
        <v>0</v>
      </c>
      <c r="Q91" s="86">
        <v>0</v>
      </c>
      <c r="R91" s="81">
        <f t="shared" si="15"/>
        <v>0</v>
      </c>
    </row>
    <row r="92" spans="1:19" ht="23" x14ac:dyDescent="0.2">
      <c r="A92" s="2"/>
      <c r="B92" s="6"/>
      <c r="C92" s="3" t="s">
        <v>76</v>
      </c>
      <c r="D92" s="80">
        <f>Budget!D86</f>
        <v>20</v>
      </c>
      <c r="E92" s="80">
        <f t="shared" ca="1" si="14"/>
        <v>240</v>
      </c>
      <c r="F92" s="86">
        <v>20</v>
      </c>
      <c r="G92" s="86">
        <v>33</v>
      </c>
      <c r="H92" s="86">
        <v>0</v>
      </c>
      <c r="I92" s="86">
        <v>0</v>
      </c>
      <c r="J92" s="86">
        <v>0</v>
      </c>
      <c r="K92" s="86">
        <v>0</v>
      </c>
      <c r="L92" s="86">
        <v>0</v>
      </c>
      <c r="M92" s="86">
        <v>0</v>
      </c>
      <c r="N92" s="86">
        <v>0</v>
      </c>
      <c r="O92" s="86">
        <v>0</v>
      </c>
      <c r="P92" s="86">
        <v>0</v>
      </c>
      <c r="Q92" s="86">
        <v>0</v>
      </c>
      <c r="R92" s="81">
        <f t="shared" si="15"/>
        <v>53</v>
      </c>
    </row>
    <row r="93" spans="1:19" ht="23" x14ac:dyDescent="0.2">
      <c r="A93" s="2"/>
      <c r="B93" s="6"/>
      <c r="C93" s="3" t="s">
        <v>85</v>
      </c>
      <c r="D93" s="80">
        <f>Budget!D87</f>
        <v>10</v>
      </c>
      <c r="E93" s="80">
        <f t="shared" ca="1" si="14"/>
        <v>120</v>
      </c>
      <c r="F93" s="86">
        <v>8</v>
      </c>
      <c r="G93" s="86">
        <v>12</v>
      </c>
      <c r="H93" s="86">
        <v>0</v>
      </c>
      <c r="I93" s="86">
        <v>0</v>
      </c>
      <c r="J93" s="86">
        <v>0</v>
      </c>
      <c r="K93" s="86">
        <v>0</v>
      </c>
      <c r="L93" s="86">
        <v>0</v>
      </c>
      <c r="M93" s="86">
        <v>0</v>
      </c>
      <c r="N93" s="86">
        <v>0</v>
      </c>
      <c r="O93" s="86">
        <v>0</v>
      </c>
      <c r="P93" s="86">
        <v>0</v>
      </c>
      <c r="Q93" s="86">
        <v>0</v>
      </c>
      <c r="R93" s="81">
        <f t="shared" si="15"/>
        <v>20</v>
      </c>
    </row>
    <row r="94" spans="1:19" ht="24" thickBot="1" x14ac:dyDescent="0.25">
      <c r="A94" s="2"/>
      <c r="B94" s="6"/>
      <c r="C94" s="3" t="s">
        <v>78</v>
      </c>
      <c r="D94" s="80">
        <f>Budget!D88</f>
        <v>25</v>
      </c>
      <c r="E94" s="80">
        <f t="shared" ca="1" si="14"/>
        <v>300</v>
      </c>
      <c r="F94" s="86">
        <v>0</v>
      </c>
      <c r="G94" s="86">
        <v>0</v>
      </c>
      <c r="H94" s="86">
        <v>0</v>
      </c>
      <c r="I94" s="86">
        <v>0</v>
      </c>
      <c r="J94" s="86">
        <v>0</v>
      </c>
      <c r="K94" s="86">
        <v>0</v>
      </c>
      <c r="L94" s="86">
        <v>0</v>
      </c>
      <c r="M94" s="86">
        <v>0</v>
      </c>
      <c r="N94" s="86">
        <v>0</v>
      </c>
      <c r="O94" s="86">
        <v>0</v>
      </c>
      <c r="P94" s="86">
        <v>0</v>
      </c>
      <c r="Q94" s="86">
        <v>0</v>
      </c>
      <c r="R94" s="81">
        <f t="shared" si="15"/>
        <v>0</v>
      </c>
    </row>
    <row r="95" spans="1:19" s="63" customFormat="1" ht="24" thickBot="1" x14ac:dyDescent="0.25">
      <c r="A95" s="59"/>
      <c r="B95" s="60" t="s">
        <v>99</v>
      </c>
      <c r="C95" s="61"/>
      <c r="D95" s="62">
        <f>Budget!D89</f>
        <v>965</v>
      </c>
      <c r="E95" s="62">
        <f t="shared" ca="1" si="14"/>
        <v>11580</v>
      </c>
      <c r="F95" s="62">
        <f>SUM(F78:F94)</f>
        <v>213</v>
      </c>
      <c r="G95" s="62">
        <f t="shared" ref="G95:R95" si="16">SUM(G78:G94)</f>
        <v>1136</v>
      </c>
      <c r="H95" s="62">
        <f t="shared" si="16"/>
        <v>344</v>
      </c>
      <c r="I95" s="62">
        <f t="shared" si="16"/>
        <v>68</v>
      </c>
      <c r="J95" s="62">
        <f t="shared" si="16"/>
        <v>0</v>
      </c>
      <c r="K95" s="62">
        <f t="shared" si="16"/>
        <v>0</v>
      </c>
      <c r="L95" s="62">
        <f t="shared" si="16"/>
        <v>0</v>
      </c>
      <c r="M95" s="62">
        <f t="shared" si="16"/>
        <v>0</v>
      </c>
      <c r="N95" s="62">
        <f t="shared" si="16"/>
        <v>0</v>
      </c>
      <c r="O95" s="62">
        <f t="shared" si="16"/>
        <v>0</v>
      </c>
      <c r="P95" s="62">
        <f t="shared" si="16"/>
        <v>0</v>
      </c>
      <c r="Q95" s="62">
        <f t="shared" si="16"/>
        <v>0</v>
      </c>
      <c r="R95" s="62">
        <f t="shared" si="16"/>
        <v>1761</v>
      </c>
    </row>
    <row r="96" spans="1:19" s="63" customFormat="1" ht="24" thickTop="1" x14ac:dyDescent="0.2">
      <c r="A96" s="59"/>
      <c r="B96" s="78"/>
      <c r="C96" s="79"/>
      <c r="D96" s="79"/>
      <c r="E96" s="79"/>
      <c r="F96" s="79"/>
      <c r="G96" s="79"/>
      <c r="H96" s="79"/>
      <c r="I96" s="79"/>
      <c r="J96" s="79"/>
      <c r="K96" s="79"/>
      <c r="L96" s="79"/>
      <c r="M96" s="79"/>
      <c r="N96" s="79"/>
      <c r="O96" s="79"/>
      <c r="P96" s="79"/>
      <c r="Q96" s="79"/>
      <c r="R96" s="82"/>
      <c r="S96" s="79"/>
    </row>
    <row r="97" spans="1:18" s="63" customFormat="1" ht="23" x14ac:dyDescent="0.2">
      <c r="A97" s="59"/>
      <c r="B97" s="64" t="s">
        <v>140</v>
      </c>
      <c r="C97" s="65"/>
      <c r="D97" s="74"/>
      <c r="E97" s="74"/>
      <c r="F97" s="74"/>
      <c r="G97" s="74"/>
      <c r="H97" s="74"/>
      <c r="I97" s="74"/>
      <c r="J97" s="74"/>
      <c r="K97" s="74"/>
      <c r="L97" s="74"/>
      <c r="M97" s="74"/>
      <c r="N97" s="74"/>
      <c r="O97" s="74"/>
      <c r="P97" s="74"/>
      <c r="Q97" s="74"/>
      <c r="R97" s="75"/>
    </row>
    <row r="98" spans="1:18" ht="23" x14ac:dyDescent="0.2">
      <c r="A98" s="2"/>
      <c r="B98" s="6"/>
      <c r="C98" s="3" t="s">
        <v>79</v>
      </c>
      <c r="D98" s="80">
        <f>Budget!D92</f>
        <v>20</v>
      </c>
      <c r="E98" s="80">
        <f t="shared" ref="E98:E108" ca="1" si="17">MonthsPassed*D98</f>
        <v>240</v>
      </c>
      <c r="F98" s="86">
        <v>0</v>
      </c>
      <c r="G98" s="86">
        <v>0</v>
      </c>
      <c r="H98" s="86">
        <v>0</v>
      </c>
      <c r="I98" s="86">
        <v>0</v>
      </c>
      <c r="J98" s="86">
        <v>0</v>
      </c>
      <c r="K98" s="86">
        <v>0</v>
      </c>
      <c r="L98" s="86">
        <v>0</v>
      </c>
      <c r="M98" s="86">
        <v>0</v>
      </c>
      <c r="N98" s="86">
        <v>0</v>
      </c>
      <c r="O98" s="86">
        <v>0</v>
      </c>
      <c r="P98" s="86">
        <v>0</v>
      </c>
      <c r="Q98" s="86">
        <v>0</v>
      </c>
      <c r="R98" s="81">
        <f t="shared" si="15"/>
        <v>0</v>
      </c>
    </row>
    <row r="99" spans="1:18" ht="23" x14ac:dyDescent="0.2">
      <c r="A99" s="2"/>
      <c r="B99" s="6"/>
      <c r="C99" s="3" t="s">
        <v>80</v>
      </c>
      <c r="D99" s="80">
        <f>Budget!D93</f>
        <v>30</v>
      </c>
      <c r="E99" s="80">
        <f t="shared" ca="1" si="17"/>
        <v>360</v>
      </c>
      <c r="F99" s="86">
        <v>0</v>
      </c>
      <c r="G99" s="86">
        <v>50</v>
      </c>
      <c r="H99" s="86">
        <v>0</v>
      </c>
      <c r="I99" s="86">
        <v>0</v>
      </c>
      <c r="J99" s="86">
        <v>0</v>
      </c>
      <c r="K99" s="86">
        <v>0</v>
      </c>
      <c r="L99" s="86">
        <v>0</v>
      </c>
      <c r="M99" s="86">
        <v>0</v>
      </c>
      <c r="N99" s="86">
        <v>0</v>
      </c>
      <c r="O99" s="86">
        <v>0</v>
      </c>
      <c r="P99" s="86">
        <v>0</v>
      </c>
      <c r="Q99" s="86">
        <v>0</v>
      </c>
      <c r="R99" s="81">
        <f t="shared" si="15"/>
        <v>50</v>
      </c>
    </row>
    <row r="100" spans="1:18" ht="23" x14ac:dyDescent="0.2">
      <c r="A100" s="2"/>
      <c r="B100" s="6"/>
      <c r="C100" s="3" t="s">
        <v>81</v>
      </c>
      <c r="D100" s="80">
        <f>Budget!D94</f>
        <v>0</v>
      </c>
      <c r="E100" s="80">
        <f t="shared" ca="1" si="17"/>
        <v>0</v>
      </c>
      <c r="F100" s="86">
        <v>0</v>
      </c>
      <c r="G100" s="86">
        <v>0</v>
      </c>
      <c r="H100" s="86">
        <v>0</v>
      </c>
      <c r="I100" s="86">
        <v>0</v>
      </c>
      <c r="J100" s="86">
        <v>0</v>
      </c>
      <c r="K100" s="86">
        <v>0</v>
      </c>
      <c r="L100" s="86">
        <v>0</v>
      </c>
      <c r="M100" s="86">
        <v>0</v>
      </c>
      <c r="N100" s="86">
        <v>0</v>
      </c>
      <c r="O100" s="86">
        <v>0</v>
      </c>
      <c r="P100" s="86">
        <v>0</v>
      </c>
      <c r="Q100" s="86">
        <v>0</v>
      </c>
      <c r="R100" s="81">
        <f t="shared" si="15"/>
        <v>0</v>
      </c>
    </row>
    <row r="101" spans="1:18" ht="23" x14ac:dyDescent="0.2">
      <c r="A101" s="2"/>
      <c r="B101" s="6"/>
      <c r="C101" s="3" t="s">
        <v>82</v>
      </c>
      <c r="D101" s="80">
        <f>Budget!D95</f>
        <v>0</v>
      </c>
      <c r="E101" s="80">
        <f t="shared" ca="1" si="17"/>
        <v>0</v>
      </c>
      <c r="F101" s="86">
        <v>0</v>
      </c>
      <c r="G101" s="86">
        <v>0</v>
      </c>
      <c r="H101" s="86">
        <v>0</v>
      </c>
      <c r="I101" s="86">
        <v>0</v>
      </c>
      <c r="J101" s="86">
        <v>0</v>
      </c>
      <c r="K101" s="86">
        <v>0</v>
      </c>
      <c r="L101" s="86">
        <v>0</v>
      </c>
      <c r="M101" s="86">
        <v>0</v>
      </c>
      <c r="N101" s="86">
        <v>0</v>
      </c>
      <c r="O101" s="86">
        <v>0</v>
      </c>
      <c r="P101" s="86">
        <v>0</v>
      </c>
      <c r="Q101" s="86">
        <v>0</v>
      </c>
      <c r="R101" s="81">
        <f t="shared" si="15"/>
        <v>0</v>
      </c>
    </row>
    <row r="102" spans="1:18" ht="23" x14ac:dyDescent="0.2">
      <c r="A102" s="2"/>
      <c r="B102" s="6"/>
      <c r="C102" s="3" t="s">
        <v>83</v>
      </c>
      <c r="D102" s="80">
        <f>Budget!D96</f>
        <v>240</v>
      </c>
      <c r="E102" s="80">
        <f t="shared" ca="1" si="17"/>
        <v>2880</v>
      </c>
      <c r="F102" s="86">
        <v>90</v>
      </c>
      <c r="G102" s="86">
        <v>260</v>
      </c>
      <c r="H102" s="86">
        <v>0</v>
      </c>
      <c r="I102" s="86">
        <v>0</v>
      </c>
      <c r="J102" s="86">
        <v>0</v>
      </c>
      <c r="K102" s="86">
        <v>0</v>
      </c>
      <c r="L102" s="86">
        <v>0</v>
      </c>
      <c r="M102" s="86">
        <v>0</v>
      </c>
      <c r="N102" s="86">
        <v>0</v>
      </c>
      <c r="O102" s="86">
        <v>0</v>
      </c>
      <c r="P102" s="86">
        <v>0</v>
      </c>
      <c r="Q102" s="86">
        <v>0</v>
      </c>
      <c r="R102" s="81">
        <f t="shared" si="15"/>
        <v>350</v>
      </c>
    </row>
    <row r="103" spans="1:18" ht="23" x14ac:dyDescent="0.2">
      <c r="A103" s="2"/>
      <c r="B103" s="6"/>
      <c r="C103" s="3" t="s">
        <v>84</v>
      </c>
      <c r="D103" s="80">
        <f>Budget!D97</f>
        <v>100</v>
      </c>
      <c r="E103" s="80">
        <f t="shared" ca="1" si="17"/>
        <v>1200</v>
      </c>
      <c r="F103" s="86">
        <v>0</v>
      </c>
      <c r="G103" s="86">
        <v>250</v>
      </c>
      <c r="H103" s="86">
        <v>0</v>
      </c>
      <c r="I103" s="86">
        <v>0</v>
      </c>
      <c r="J103" s="86">
        <v>0</v>
      </c>
      <c r="K103" s="86">
        <v>0</v>
      </c>
      <c r="L103" s="86">
        <v>0</v>
      </c>
      <c r="M103" s="86">
        <v>0</v>
      </c>
      <c r="N103" s="86">
        <v>0</v>
      </c>
      <c r="O103" s="86">
        <v>0</v>
      </c>
      <c r="P103" s="86">
        <v>0</v>
      </c>
      <c r="Q103" s="86">
        <v>0</v>
      </c>
      <c r="R103" s="81">
        <f t="shared" si="15"/>
        <v>250</v>
      </c>
    </row>
    <row r="104" spans="1:18" ht="23" x14ac:dyDescent="0.2">
      <c r="A104" s="2"/>
      <c r="B104" s="6"/>
      <c r="C104" s="3" t="s">
        <v>86</v>
      </c>
      <c r="D104" s="80">
        <f>Budget!D98</f>
        <v>50</v>
      </c>
      <c r="E104" s="80">
        <f t="shared" ca="1" si="17"/>
        <v>600</v>
      </c>
      <c r="F104" s="86">
        <v>0</v>
      </c>
      <c r="G104" s="86">
        <v>0</v>
      </c>
      <c r="H104" s="86">
        <v>99</v>
      </c>
      <c r="I104" s="86">
        <v>0</v>
      </c>
      <c r="J104" s="86">
        <v>0</v>
      </c>
      <c r="K104" s="86">
        <v>0</v>
      </c>
      <c r="L104" s="86">
        <v>0</v>
      </c>
      <c r="M104" s="86">
        <v>0</v>
      </c>
      <c r="N104" s="86">
        <v>0</v>
      </c>
      <c r="O104" s="86">
        <v>0</v>
      </c>
      <c r="P104" s="86">
        <v>0</v>
      </c>
      <c r="Q104" s="86">
        <v>0</v>
      </c>
      <c r="R104" s="81">
        <f t="shared" si="15"/>
        <v>99</v>
      </c>
    </row>
    <row r="105" spans="1:18" ht="23" x14ac:dyDescent="0.2">
      <c r="A105" s="2"/>
      <c r="B105" s="6"/>
      <c r="C105" s="3" t="s">
        <v>77</v>
      </c>
      <c r="D105" s="80">
        <f>Budget!D99</f>
        <v>30</v>
      </c>
      <c r="E105" s="80">
        <f t="shared" ca="1" si="17"/>
        <v>360</v>
      </c>
      <c r="F105" s="86">
        <v>29</v>
      </c>
      <c r="G105" s="86">
        <v>29</v>
      </c>
      <c r="H105" s="86">
        <v>29</v>
      </c>
      <c r="I105" s="86">
        <v>0</v>
      </c>
      <c r="J105" s="86">
        <v>0</v>
      </c>
      <c r="K105" s="86">
        <v>0</v>
      </c>
      <c r="L105" s="86">
        <v>0</v>
      </c>
      <c r="M105" s="86">
        <v>0</v>
      </c>
      <c r="N105" s="86">
        <v>0</v>
      </c>
      <c r="O105" s="86">
        <v>0</v>
      </c>
      <c r="P105" s="86">
        <v>0</v>
      </c>
      <c r="Q105" s="86">
        <v>0</v>
      </c>
      <c r="R105" s="81">
        <f t="shared" si="15"/>
        <v>87</v>
      </c>
    </row>
    <row r="106" spans="1:18" ht="23" x14ac:dyDescent="0.2">
      <c r="A106" s="2"/>
      <c r="B106" s="6"/>
      <c r="C106" s="3" t="s">
        <v>52</v>
      </c>
      <c r="D106" s="80">
        <f>Budget!D100</f>
        <v>50</v>
      </c>
      <c r="E106" s="80">
        <f t="shared" ca="1" si="17"/>
        <v>600</v>
      </c>
      <c r="F106" s="86">
        <v>50</v>
      </c>
      <c r="G106" s="86">
        <v>50</v>
      </c>
      <c r="H106" s="86">
        <v>50</v>
      </c>
      <c r="I106" s="86">
        <v>29</v>
      </c>
      <c r="J106" s="86">
        <v>0</v>
      </c>
      <c r="K106" s="86">
        <v>0</v>
      </c>
      <c r="L106" s="86">
        <v>0</v>
      </c>
      <c r="M106" s="86">
        <v>0</v>
      </c>
      <c r="N106" s="86">
        <v>0</v>
      </c>
      <c r="O106" s="86">
        <v>0</v>
      </c>
      <c r="P106" s="86">
        <v>0</v>
      </c>
      <c r="Q106" s="86">
        <v>0</v>
      </c>
      <c r="R106" s="81">
        <f t="shared" si="15"/>
        <v>179</v>
      </c>
    </row>
    <row r="107" spans="1:18" ht="24" thickBot="1" x14ac:dyDescent="0.25">
      <c r="A107" s="2"/>
      <c r="B107" s="6"/>
      <c r="C107" s="3" t="s">
        <v>10</v>
      </c>
      <c r="D107" s="80">
        <f>Budget!D101</f>
        <v>200</v>
      </c>
      <c r="E107" s="80">
        <f t="shared" ca="1" si="17"/>
        <v>2400</v>
      </c>
      <c r="F107" s="86">
        <v>0</v>
      </c>
      <c r="G107" s="86">
        <v>0</v>
      </c>
      <c r="H107" s="86">
        <v>0</v>
      </c>
      <c r="I107" s="86">
        <v>0</v>
      </c>
      <c r="J107" s="86">
        <v>0</v>
      </c>
      <c r="K107" s="86">
        <v>0</v>
      </c>
      <c r="L107" s="86">
        <v>0</v>
      </c>
      <c r="M107" s="86">
        <v>0</v>
      </c>
      <c r="N107" s="86">
        <v>0</v>
      </c>
      <c r="O107" s="86">
        <v>0</v>
      </c>
      <c r="P107" s="86">
        <v>0</v>
      </c>
      <c r="Q107" s="86">
        <v>0</v>
      </c>
      <c r="R107" s="81">
        <f t="shared" si="15"/>
        <v>0</v>
      </c>
    </row>
    <row r="108" spans="1:18" s="63" customFormat="1" ht="24" thickBot="1" x14ac:dyDescent="0.25">
      <c r="A108" s="59"/>
      <c r="B108" s="60" t="s">
        <v>100</v>
      </c>
      <c r="C108" s="61"/>
      <c r="D108" s="62">
        <f>Budget!D102</f>
        <v>720</v>
      </c>
      <c r="E108" s="62">
        <f t="shared" ca="1" si="17"/>
        <v>8640</v>
      </c>
      <c r="F108" s="62">
        <f>SUM(F98:F107)</f>
        <v>169</v>
      </c>
      <c r="G108" s="62">
        <f t="shared" ref="G108:Q108" si="18">SUM(G98:G107)</f>
        <v>639</v>
      </c>
      <c r="H108" s="62">
        <f t="shared" si="18"/>
        <v>178</v>
      </c>
      <c r="I108" s="62">
        <f t="shared" si="18"/>
        <v>29</v>
      </c>
      <c r="J108" s="62">
        <f t="shared" si="18"/>
        <v>0</v>
      </c>
      <c r="K108" s="62">
        <f t="shared" si="18"/>
        <v>0</v>
      </c>
      <c r="L108" s="62">
        <f t="shared" si="18"/>
        <v>0</v>
      </c>
      <c r="M108" s="62">
        <f t="shared" si="18"/>
        <v>0</v>
      </c>
      <c r="N108" s="62">
        <f t="shared" si="18"/>
        <v>0</v>
      </c>
      <c r="O108" s="62">
        <f t="shared" si="18"/>
        <v>0</v>
      </c>
      <c r="P108" s="62">
        <f t="shared" si="18"/>
        <v>0</v>
      </c>
      <c r="Q108" s="62">
        <f t="shared" si="18"/>
        <v>0</v>
      </c>
      <c r="R108" s="62">
        <f>SUM(R98:R107)</f>
        <v>1015</v>
      </c>
    </row>
    <row r="109" spans="1:18" s="63" customFormat="1" ht="24" thickTop="1" x14ac:dyDescent="0.2">
      <c r="A109" s="59"/>
      <c r="B109" s="78"/>
      <c r="C109" s="79"/>
      <c r="D109" s="79"/>
      <c r="E109" s="79"/>
      <c r="F109" s="79"/>
      <c r="G109" s="79"/>
      <c r="H109" s="79"/>
      <c r="I109" s="79"/>
      <c r="J109" s="79"/>
      <c r="K109" s="79"/>
      <c r="L109" s="79"/>
      <c r="M109" s="79"/>
      <c r="N109" s="79"/>
      <c r="O109" s="79"/>
      <c r="P109" s="79"/>
      <c r="Q109" s="79"/>
      <c r="R109" s="82"/>
    </row>
    <row r="110" spans="1:18" s="63" customFormat="1" ht="23" x14ac:dyDescent="0.2">
      <c r="A110" s="59"/>
      <c r="B110" s="64" t="s">
        <v>141</v>
      </c>
      <c r="C110" s="65"/>
      <c r="D110" s="65"/>
      <c r="E110" s="65"/>
      <c r="F110" s="65"/>
      <c r="G110" s="65"/>
      <c r="H110" s="65"/>
      <c r="I110" s="65"/>
      <c r="J110" s="65"/>
      <c r="K110" s="65"/>
      <c r="L110" s="65"/>
      <c r="M110" s="65"/>
      <c r="N110" s="65"/>
      <c r="O110" s="65"/>
      <c r="P110" s="65"/>
      <c r="Q110" s="65"/>
      <c r="R110" s="65"/>
    </row>
    <row r="111" spans="1:18" ht="24" thickBot="1" x14ac:dyDescent="0.25">
      <c r="A111" s="2"/>
      <c r="B111" s="6"/>
      <c r="C111" s="3" t="s">
        <v>101</v>
      </c>
      <c r="D111" s="80">
        <f>Budget!D105</f>
        <v>50</v>
      </c>
      <c r="E111" s="80">
        <f ca="1">MonthsPassed*D111</f>
        <v>600</v>
      </c>
      <c r="F111" s="86">
        <v>0</v>
      </c>
      <c r="G111" s="86">
        <v>23</v>
      </c>
      <c r="H111" s="86">
        <v>35</v>
      </c>
      <c r="I111" s="86">
        <v>21</v>
      </c>
      <c r="J111" s="86">
        <v>0</v>
      </c>
      <c r="K111" s="86">
        <v>0</v>
      </c>
      <c r="L111" s="86">
        <v>0</v>
      </c>
      <c r="M111" s="86">
        <v>0</v>
      </c>
      <c r="N111" s="86">
        <v>0</v>
      </c>
      <c r="O111" s="86">
        <v>0</v>
      </c>
      <c r="P111" s="86">
        <v>0</v>
      </c>
      <c r="Q111" s="86">
        <v>0</v>
      </c>
      <c r="R111" s="81">
        <f t="shared" si="15"/>
        <v>79</v>
      </c>
    </row>
    <row r="112" spans="1:18" s="63" customFormat="1" ht="24" thickBot="1" x14ac:dyDescent="0.25">
      <c r="A112" s="59"/>
      <c r="B112" s="60" t="s">
        <v>102</v>
      </c>
      <c r="C112" s="61"/>
      <c r="D112" s="62">
        <f>Budget!D106</f>
        <v>50</v>
      </c>
      <c r="E112" s="62">
        <f ca="1">MonthsPassed*D112</f>
        <v>600</v>
      </c>
      <c r="F112" s="62">
        <f>SUM(F111)</f>
        <v>0</v>
      </c>
      <c r="G112" s="62">
        <f t="shared" ref="G112:R112" si="19">SUM(G111)</f>
        <v>23</v>
      </c>
      <c r="H112" s="62">
        <f t="shared" si="19"/>
        <v>35</v>
      </c>
      <c r="I112" s="62">
        <f t="shared" si="19"/>
        <v>21</v>
      </c>
      <c r="J112" s="62">
        <f t="shared" si="19"/>
        <v>0</v>
      </c>
      <c r="K112" s="62">
        <f t="shared" si="19"/>
        <v>0</v>
      </c>
      <c r="L112" s="62">
        <f t="shared" si="19"/>
        <v>0</v>
      </c>
      <c r="M112" s="62">
        <f t="shared" si="19"/>
        <v>0</v>
      </c>
      <c r="N112" s="62">
        <f t="shared" si="19"/>
        <v>0</v>
      </c>
      <c r="O112" s="62">
        <f t="shared" si="19"/>
        <v>0</v>
      </c>
      <c r="P112" s="62">
        <f t="shared" si="19"/>
        <v>0</v>
      </c>
      <c r="Q112" s="62">
        <f t="shared" si="19"/>
        <v>0</v>
      </c>
      <c r="R112" s="62">
        <f t="shared" si="19"/>
        <v>79</v>
      </c>
    </row>
    <row r="113" spans="1:18" s="63" customFormat="1" ht="24" thickTop="1" x14ac:dyDescent="0.2">
      <c r="A113" s="59"/>
      <c r="B113" s="78"/>
      <c r="C113" s="79"/>
      <c r="D113" s="79"/>
      <c r="E113" s="79"/>
      <c r="F113" s="79"/>
      <c r="G113" s="79"/>
      <c r="H113" s="79"/>
      <c r="I113" s="79"/>
      <c r="J113" s="79"/>
      <c r="K113" s="79"/>
      <c r="L113" s="79"/>
      <c r="M113" s="79"/>
      <c r="N113" s="79"/>
      <c r="O113" s="79"/>
      <c r="P113" s="79"/>
      <c r="Q113" s="79"/>
      <c r="R113" s="79"/>
    </row>
    <row r="114" spans="1:18" s="63" customFormat="1" ht="23" x14ac:dyDescent="0.2">
      <c r="A114" s="59"/>
      <c r="B114" s="64" t="s">
        <v>89</v>
      </c>
      <c r="C114" s="65"/>
      <c r="D114" s="65"/>
      <c r="E114" s="65"/>
      <c r="F114" s="65"/>
      <c r="G114" s="65"/>
      <c r="H114" s="65"/>
      <c r="I114" s="65"/>
      <c r="J114" s="65"/>
      <c r="K114" s="65"/>
      <c r="L114" s="65"/>
      <c r="M114" s="65"/>
      <c r="N114" s="65"/>
      <c r="O114" s="65"/>
      <c r="P114" s="65"/>
      <c r="Q114" s="65"/>
      <c r="R114" s="65"/>
    </row>
    <row r="115" spans="1:18" ht="23" x14ac:dyDescent="0.2">
      <c r="A115" s="2"/>
      <c r="B115" s="6"/>
      <c r="C115" s="3" t="s">
        <v>90</v>
      </c>
      <c r="D115" s="80">
        <f>Budget!D109</f>
        <v>350</v>
      </c>
      <c r="E115" s="80">
        <f ca="1">MonthsPassed*D115</f>
        <v>4200</v>
      </c>
      <c r="F115" s="86">
        <v>350</v>
      </c>
      <c r="G115" s="86">
        <v>350</v>
      </c>
      <c r="H115" s="86">
        <v>350</v>
      </c>
      <c r="I115" s="86">
        <v>0</v>
      </c>
      <c r="J115" s="86">
        <v>0</v>
      </c>
      <c r="K115" s="86">
        <v>0</v>
      </c>
      <c r="L115" s="86">
        <v>0</v>
      </c>
      <c r="M115" s="86">
        <v>0</v>
      </c>
      <c r="N115" s="86">
        <v>0</v>
      </c>
      <c r="O115" s="86">
        <v>0</v>
      </c>
      <c r="P115" s="86">
        <v>0</v>
      </c>
      <c r="Q115" s="86">
        <v>0</v>
      </c>
      <c r="R115" s="81">
        <f t="shared" si="15"/>
        <v>1050</v>
      </c>
    </row>
    <row r="116" spans="1:18" ht="24" thickBot="1" x14ac:dyDescent="0.25">
      <c r="A116" s="2"/>
      <c r="B116" s="6"/>
      <c r="C116" s="3" t="s">
        <v>120</v>
      </c>
      <c r="D116" s="80">
        <f>Budget!D110</f>
        <v>150</v>
      </c>
      <c r="E116" s="80">
        <f ca="1">MonthsPassed*D116</f>
        <v>1800</v>
      </c>
      <c r="F116" s="86">
        <v>150</v>
      </c>
      <c r="G116" s="86">
        <v>150</v>
      </c>
      <c r="H116" s="86">
        <v>150</v>
      </c>
      <c r="I116" s="86">
        <v>150</v>
      </c>
      <c r="J116" s="86">
        <v>0</v>
      </c>
      <c r="K116" s="86">
        <v>0</v>
      </c>
      <c r="L116" s="86">
        <v>0</v>
      </c>
      <c r="M116" s="86">
        <v>0</v>
      </c>
      <c r="N116" s="86">
        <v>0</v>
      </c>
      <c r="O116" s="86">
        <v>0</v>
      </c>
      <c r="P116" s="86">
        <v>0</v>
      </c>
      <c r="Q116" s="86">
        <v>0</v>
      </c>
      <c r="R116" s="81">
        <f t="shared" si="15"/>
        <v>600</v>
      </c>
    </row>
    <row r="117" spans="1:18" s="63" customFormat="1" ht="24" thickBot="1" x14ac:dyDescent="0.25">
      <c r="A117" s="59"/>
      <c r="B117" s="60" t="s">
        <v>103</v>
      </c>
      <c r="C117" s="61"/>
      <c r="D117" s="62">
        <f>Budget!D111</f>
        <v>500</v>
      </c>
      <c r="E117" s="62">
        <f ca="1">MonthsPassed*D117</f>
        <v>6000</v>
      </c>
      <c r="F117" s="62">
        <f>SUM(F115:F116)</f>
        <v>500</v>
      </c>
      <c r="G117" s="62">
        <f t="shared" ref="G117:R117" si="20">SUM(G115:G116)</f>
        <v>500</v>
      </c>
      <c r="H117" s="62">
        <f t="shared" si="20"/>
        <v>500</v>
      </c>
      <c r="I117" s="62">
        <f t="shared" si="20"/>
        <v>150</v>
      </c>
      <c r="J117" s="62">
        <f t="shared" si="20"/>
        <v>0</v>
      </c>
      <c r="K117" s="62">
        <f t="shared" si="20"/>
        <v>0</v>
      </c>
      <c r="L117" s="62">
        <f t="shared" si="20"/>
        <v>0</v>
      </c>
      <c r="M117" s="62">
        <f t="shared" si="20"/>
        <v>0</v>
      </c>
      <c r="N117" s="62">
        <f t="shared" si="20"/>
        <v>0</v>
      </c>
      <c r="O117" s="62">
        <f t="shared" si="20"/>
        <v>0</v>
      </c>
      <c r="P117" s="62">
        <f t="shared" si="20"/>
        <v>0</v>
      </c>
      <c r="Q117" s="62">
        <f t="shared" si="20"/>
        <v>0</v>
      </c>
      <c r="R117" s="62">
        <f t="shared" si="20"/>
        <v>1650</v>
      </c>
    </row>
    <row r="118" spans="1:18" s="63" customFormat="1" ht="25" thickTop="1" thickBot="1" x14ac:dyDescent="0.25">
      <c r="A118" s="59"/>
      <c r="B118" s="78"/>
      <c r="C118" s="79"/>
      <c r="D118" s="79"/>
      <c r="E118" s="79"/>
      <c r="F118" s="79"/>
      <c r="G118" s="79"/>
      <c r="H118" s="79"/>
      <c r="I118" s="79"/>
      <c r="J118" s="79"/>
      <c r="K118" s="79"/>
      <c r="L118" s="79"/>
      <c r="M118" s="80"/>
      <c r="N118" s="80"/>
      <c r="O118" s="80"/>
      <c r="P118" s="80"/>
      <c r="Q118" s="80"/>
      <c r="R118" s="81"/>
    </row>
    <row r="119" spans="1:18" s="63" customFormat="1" ht="24" thickBot="1" x14ac:dyDescent="0.25">
      <c r="A119" s="59"/>
      <c r="B119" s="60" t="s">
        <v>104</v>
      </c>
      <c r="C119" s="61"/>
      <c r="D119" s="62">
        <f>Budget!D113</f>
        <v>13500</v>
      </c>
      <c r="E119" s="62">
        <f ca="1">MonthsPassed*D119</f>
        <v>162000</v>
      </c>
      <c r="F119" s="62">
        <f>F117+F112+F108+F95+F75+F64+F54+F49+F36+F28</f>
        <v>8976</v>
      </c>
      <c r="G119" s="62">
        <f t="shared" ref="G119:R119" si="21">G117+G112+G108+G95+G75+G64+G54+G49+G36+G28</f>
        <v>8092</v>
      </c>
      <c r="H119" s="62">
        <f t="shared" si="21"/>
        <v>8012</v>
      </c>
      <c r="I119" s="62">
        <f t="shared" si="21"/>
        <v>13124</v>
      </c>
      <c r="J119" s="62">
        <f t="shared" si="21"/>
        <v>4</v>
      </c>
      <c r="K119" s="62">
        <f t="shared" si="21"/>
        <v>0</v>
      </c>
      <c r="L119" s="62">
        <f t="shared" si="21"/>
        <v>0</v>
      </c>
      <c r="M119" s="62">
        <f t="shared" si="21"/>
        <v>0</v>
      </c>
      <c r="N119" s="62">
        <f t="shared" si="21"/>
        <v>0</v>
      </c>
      <c r="O119" s="62">
        <f t="shared" si="21"/>
        <v>0</v>
      </c>
      <c r="P119" s="62">
        <f t="shared" si="21"/>
        <v>0</v>
      </c>
      <c r="Q119" s="62">
        <f t="shared" si="21"/>
        <v>0</v>
      </c>
      <c r="R119" s="62">
        <f t="shared" si="21"/>
        <v>38208</v>
      </c>
    </row>
    <row r="120" spans="1:18" s="63" customFormat="1" ht="23" thickTop="1" thickBot="1" x14ac:dyDescent="0.25">
      <c r="D120" s="76"/>
      <c r="E120" s="76"/>
      <c r="F120" s="76"/>
      <c r="G120" s="76"/>
      <c r="H120" s="76"/>
      <c r="I120" s="76"/>
      <c r="J120" s="76"/>
      <c r="K120" s="76"/>
      <c r="L120" s="76"/>
      <c r="M120" s="76"/>
      <c r="N120" s="76"/>
      <c r="O120" s="76"/>
      <c r="P120" s="76"/>
      <c r="Q120" s="76"/>
      <c r="R120" s="77"/>
    </row>
    <row r="121" spans="1:18" s="63" customFormat="1" ht="24" thickBot="1" x14ac:dyDescent="0.25">
      <c r="A121" s="59"/>
      <c r="B121" s="60" t="s">
        <v>122</v>
      </c>
      <c r="C121" s="61"/>
      <c r="D121" s="62" t="s">
        <v>8</v>
      </c>
      <c r="E121" s="62" t="s">
        <v>8</v>
      </c>
      <c r="F121" s="62">
        <f t="shared" ref="F121:R121" si="22">F21-F119</f>
        <v>18024</v>
      </c>
      <c r="G121" s="62">
        <f t="shared" si="22"/>
        <v>18908</v>
      </c>
      <c r="H121" s="62">
        <f t="shared" si="22"/>
        <v>17988</v>
      </c>
      <c r="I121" s="62">
        <f t="shared" si="22"/>
        <v>14076</v>
      </c>
      <c r="J121" s="62">
        <f t="shared" si="22"/>
        <v>20996</v>
      </c>
      <c r="K121" s="62">
        <f t="shared" si="22"/>
        <v>11000</v>
      </c>
      <c r="L121" s="62">
        <f t="shared" si="22"/>
        <v>500</v>
      </c>
      <c r="M121" s="62">
        <f t="shared" si="22"/>
        <v>0</v>
      </c>
      <c r="N121" s="62">
        <f t="shared" si="22"/>
        <v>0</v>
      </c>
      <c r="O121" s="62">
        <f t="shared" si="22"/>
        <v>0</v>
      </c>
      <c r="P121" s="62">
        <f t="shared" si="22"/>
        <v>0</v>
      </c>
      <c r="Q121" s="62">
        <f t="shared" si="22"/>
        <v>0</v>
      </c>
      <c r="R121" s="62">
        <f t="shared" si="22"/>
        <v>101492</v>
      </c>
    </row>
    <row r="122" spans="1:18" ht="17" thickTop="1" x14ac:dyDescent="0.2"/>
  </sheetData>
  <sheetProtection sheet="1" objects="1" scenarios="1" selectLockedCells="1"/>
  <mergeCells count="2">
    <mergeCell ref="F11:R11"/>
    <mergeCell ref="A1:E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B2682-26DA-F249-B931-C930AC4AA713}">
  <dimension ref="A1:E51"/>
  <sheetViews>
    <sheetView zoomScale="125" zoomScaleNormal="150" workbookViewId="0">
      <selection activeCell="G16" sqref="G16"/>
    </sheetView>
  </sheetViews>
  <sheetFormatPr baseColWidth="10" defaultRowHeight="16" x14ac:dyDescent="0.2"/>
  <cols>
    <col min="1" max="1" width="41.1640625" style="19" bestFit="1" customWidth="1"/>
    <col min="2" max="2" width="14.1640625" style="19" bestFit="1" customWidth="1"/>
    <col min="3" max="3" width="10.83203125" style="31"/>
    <col min="4" max="16384" width="10.83203125" style="19"/>
  </cols>
  <sheetData>
    <row r="1" spans="1:4" ht="26" x14ac:dyDescent="0.3">
      <c r="A1" s="29" t="s">
        <v>123</v>
      </c>
    </row>
    <row r="2" spans="1:4" ht="17" x14ac:dyDescent="0.2">
      <c r="A2" s="17" t="s">
        <v>105</v>
      </c>
      <c r="B2" s="17"/>
      <c r="C2" s="32" t="s">
        <v>125</v>
      </c>
      <c r="D2" s="18"/>
    </row>
    <row r="3" spans="1:4" x14ac:dyDescent="0.2">
      <c r="A3" s="20" t="s">
        <v>93</v>
      </c>
      <c r="B3" s="20" t="s">
        <v>11</v>
      </c>
      <c r="C3" s="33">
        <f>VLOOKUP(A3,Budget!$B$9:$D$113,3,FALSE)</f>
        <v>22000</v>
      </c>
      <c r="D3" s="21"/>
    </row>
    <row r="4" spans="1:4" x14ac:dyDescent="0.2">
      <c r="A4" s="20"/>
      <c r="B4" s="20"/>
      <c r="C4" s="33"/>
      <c r="D4" s="21"/>
    </row>
    <row r="5" spans="1:4" x14ac:dyDescent="0.2">
      <c r="A5" s="20" t="s">
        <v>91</v>
      </c>
      <c r="B5" s="20" t="s">
        <v>108</v>
      </c>
      <c r="C5" s="33">
        <f>VLOOKUP(A5,Budget!$B$9:$D$113,3,FALSE)</f>
        <v>3300</v>
      </c>
      <c r="D5" s="21"/>
    </row>
    <row r="6" spans="1:4" x14ac:dyDescent="0.2">
      <c r="A6" s="20" t="s">
        <v>94</v>
      </c>
      <c r="B6" s="20" t="s">
        <v>109</v>
      </c>
      <c r="C6" s="33">
        <f>VLOOKUP(A6,Budget!$B$9:$D$113,3,FALSE)</f>
        <v>2335</v>
      </c>
      <c r="D6" s="21"/>
    </row>
    <row r="7" spans="1:4" x14ac:dyDescent="0.2">
      <c r="A7" s="20" t="s">
        <v>96</v>
      </c>
      <c r="B7" s="20" t="s">
        <v>110</v>
      </c>
      <c r="C7" s="33">
        <f>VLOOKUP(A7,Budget!$B$9:$D$113,3,FALSE)</f>
        <v>1760</v>
      </c>
      <c r="D7" s="21"/>
    </row>
    <row r="8" spans="1:4" x14ac:dyDescent="0.2">
      <c r="A8" s="20" t="s">
        <v>97</v>
      </c>
      <c r="B8" s="20" t="s">
        <v>111</v>
      </c>
      <c r="C8" s="33">
        <f>VLOOKUP(A8,Budget!$B$9:$D$113,3,FALSE)</f>
        <v>2200</v>
      </c>
      <c r="D8" s="21"/>
    </row>
    <row r="9" spans="1:4" x14ac:dyDescent="0.2">
      <c r="A9" s="20" t="s">
        <v>98</v>
      </c>
      <c r="B9" s="20" t="s">
        <v>1</v>
      </c>
      <c r="C9" s="33">
        <f>VLOOKUP(A9,Budget!$B$9:$D$113,3,FALSE)</f>
        <v>1050</v>
      </c>
      <c r="D9" s="21"/>
    </row>
    <row r="10" spans="1:4" x14ac:dyDescent="0.2">
      <c r="A10" s="20" t="s">
        <v>112</v>
      </c>
      <c r="B10" s="20" t="s">
        <v>113</v>
      </c>
      <c r="C10" s="33">
        <f>VLOOKUP(A10,Budget!$B$9:$D$113,3,FALSE)</f>
        <v>620</v>
      </c>
      <c r="D10" s="21"/>
    </row>
    <row r="11" spans="1:4" x14ac:dyDescent="0.2">
      <c r="A11" s="20" t="s">
        <v>99</v>
      </c>
      <c r="B11" s="20" t="s">
        <v>114</v>
      </c>
      <c r="C11" s="33">
        <f>VLOOKUP(A11,Budget!$B$9:$D$113,3,FALSE)</f>
        <v>965</v>
      </c>
      <c r="D11" s="21"/>
    </row>
    <row r="12" spans="1:4" x14ac:dyDescent="0.2">
      <c r="A12" s="20" t="s">
        <v>100</v>
      </c>
      <c r="B12" s="20" t="s">
        <v>7</v>
      </c>
      <c r="C12" s="33">
        <f>VLOOKUP(A12,Budget!$B$9:$D$113,3,FALSE)</f>
        <v>720</v>
      </c>
      <c r="D12" s="21"/>
    </row>
    <row r="13" spans="1:4" x14ac:dyDescent="0.2">
      <c r="A13" s="20" t="s">
        <v>102</v>
      </c>
      <c r="B13" s="20" t="s">
        <v>115</v>
      </c>
      <c r="C13" s="33">
        <f>VLOOKUP(A13,Budget!$B$9:$D$113,3,FALSE)</f>
        <v>50</v>
      </c>
      <c r="D13" s="21"/>
    </row>
    <row r="14" spans="1:4" x14ac:dyDescent="0.2">
      <c r="A14" s="20" t="s">
        <v>103</v>
      </c>
      <c r="B14" s="20" t="s">
        <v>116</v>
      </c>
      <c r="C14" s="33">
        <f>VLOOKUP(A14,Budget!$B$9:$D$113,3,FALSE)</f>
        <v>500</v>
      </c>
      <c r="D14" s="21"/>
    </row>
    <row r="15" spans="1:4" x14ac:dyDescent="0.2">
      <c r="A15" s="20" t="s">
        <v>104</v>
      </c>
      <c r="B15" s="20" t="s">
        <v>117</v>
      </c>
      <c r="C15" s="33">
        <f>SUM(C5:C14)</f>
        <v>13500</v>
      </c>
      <c r="D15" s="21"/>
    </row>
    <row r="17" spans="1:5" s="29" customFormat="1" ht="26" x14ac:dyDescent="0.3">
      <c r="A17" s="29" t="s">
        <v>124</v>
      </c>
      <c r="B17" s="29">
        <f ca="1">Actuals!MonthsPassed</f>
        <v>12</v>
      </c>
      <c r="C17" s="34"/>
    </row>
    <row r="18" spans="1:5" ht="34" x14ac:dyDescent="0.2">
      <c r="A18" s="17" t="s">
        <v>105</v>
      </c>
      <c r="B18" s="17" t="s">
        <v>127</v>
      </c>
      <c r="C18" s="32" t="s">
        <v>125</v>
      </c>
      <c r="D18" s="18" t="s">
        <v>126</v>
      </c>
      <c r="E18" s="18" t="s">
        <v>30</v>
      </c>
    </row>
    <row r="19" spans="1:5" x14ac:dyDescent="0.2">
      <c r="A19" s="20" t="s">
        <v>93</v>
      </c>
      <c r="B19" s="20" t="s">
        <v>11</v>
      </c>
      <c r="C19" s="33">
        <f ca="1">VLOOKUP(A19,Actuals!$B$12:$R$119,4,FALSE)</f>
        <v>264000</v>
      </c>
      <c r="D19" s="21">
        <f>VLOOKUP(A19,Actuals!$B$12:$R$119,17,FALSE)</f>
        <v>139700</v>
      </c>
      <c r="E19" s="21">
        <f ca="1">D19-C19</f>
        <v>-124300</v>
      </c>
    </row>
    <row r="20" spans="1:5" ht="17" thickBot="1" x14ac:dyDescent="0.25">
      <c r="A20" s="20"/>
      <c r="B20" s="20"/>
      <c r="C20" s="33"/>
      <c r="D20" s="21"/>
      <c r="E20" s="21"/>
    </row>
    <row r="21" spans="1:5" ht="17" thickBot="1" x14ac:dyDescent="0.25">
      <c r="A21" s="53" t="s">
        <v>91</v>
      </c>
      <c r="B21" s="54" t="s">
        <v>108</v>
      </c>
      <c r="C21" s="55">
        <f ca="1">VLOOKUP(A21,Actuals!$B$12:$R$119,4,FALSE)</f>
        <v>39600</v>
      </c>
      <c r="D21" s="55">
        <f>VLOOKUP(A21,Actuals!$B$12:$R$119,17,FALSE)</f>
        <v>7204</v>
      </c>
      <c r="E21" s="56">
        <f ca="1">D21-C21</f>
        <v>-32396</v>
      </c>
    </row>
    <row r="22" spans="1:5" x14ac:dyDescent="0.2">
      <c r="A22" s="20"/>
      <c r="B22" s="20"/>
      <c r="C22" s="33"/>
      <c r="D22" s="21"/>
      <c r="E22" s="21"/>
    </row>
    <row r="23" spans="1:5" x14ac:dyDescent="0.2">
      <c r="A23" s="20" t="s">
        <v>94</v>
      </c>
      <c r="B23" s="20" t="s">
        <v>109</v>
      </c>
      <c r="C23" s="33">
        <f ca="1">VLOOKUP(A23,Actuals!$B$12:$R$119,4,FALSE)</f>
        <v>28020</v>
      </c>
      <c r="D23" s="21">
        <f>VLOOKUP(A23,Actuals!$B$12:$R$119,17,FALSE)</f>
        <v>5670</v>
      </c>
      <c r="E23" s="21">
        <f t="shared" ref="E23:E32" ca="1" si="0">C23-D23</f>
        <v>22350</v>
      </c>
    </row>
    <row r="24" spans="1:5" x14ac:dyDescent="0.2">
      <c r="A24" s="20" t="s">
        <v>96</v>
      </c>
      <c r="B24" s="20" t="s">
        <v>110</v>
      </c>
      <c r="C24" s="33">
        <f ca="1">VLOOKUP(A24,Actuals!$B$12:$R$119,4,FALSE)</f>
        <v>21120</v>
      </c>
      <c r="D24" s="21">
        <f>VLOOKUP(A24,Actuals!$B$12:$R$119,17,FALSE)</f>
        <v>9280</v>
      </c>
      <c r="E24" s="21">
        <f t="shared" ca="1" si="0"/>
        <v>11840</v>
      </c>
    </row>
    <row r="25" spans="1:5" x14ac:dyDescent="0.2">
      <c r="A25" s="20" t="s">
        <v>97</v>
      </c>
      <c r="B25" s="20" t="s">
        <v>111</v>
      </c>
      <c r="C25" s="33">
        <f ca="1">VLOOKUP(A25,Actuals!$B$12:$R$119,4,FALSE)</f>
        <v>26400</v>
      </c>
      <c r="D25" s="21">
        <f>VLOOKUP(A25,Actuals!$B$12:$R$119,17,FALSE)</f>
        <v>7352</v>
      </c>
      <c r="E25" s="21">
        <f t="shared" ca="1" si="0"/>
        <v>19048</v>
      </c>
    </row>
    <row r="26" spans="1:5" x14ac:dyDescent="0.2">
      <c r="A26" s="20" t="s">
        <v>98</v>
      </c>
      <c r="B26" s="20" t="s">
        <v>1</v>
      </c>
      <c r="C26" s="33">
        <f ca="1">VLOOKUP(A26,Actuals!$B$12:$R$119,4,FALSE)</f>
        <v>12600</v>
      </c>
      <c r="D26" s="21">
        <f>VLOOKUP(A26,Actuals!$B$12:$R$119,17,FALSE)</f>
        <v>3377</v>
      </c>
      <c r="E26" s="21">
        <f t="shared" ca="1" si="0"/>
        <v>9223</v>
      </c>
    </row>
    <row r="27" spans="1:5" x14ac:dyDescent="0.2">
      <c r="A27" s="20" t="s">
        <v>112</v>
      </c>
      <c r="B27" s="20" t="s">
        <v>113</v>
      </c>
      <c r="C27" s="33">
        <f ca="1">VLOOKUP(A27,Actuals!$B$12:$R$119,4,FALSE)</f>
        <v>7440</v>
      </c>
      <c r="D27" s="21">
        <f>VLOOKUP(A27,Actuals!$B$12:$R$119,17,FALSE)</f>
        <v>820</v>
      </c>
      <c r="E27" s="21">
        <f t="shared" ca="1" si="0"/>
        <v>6620</v>
      </c>
    </row>
    <row r="28" spans="1:5" x14ac:dyDescent="0.2">
      <c r="A28" s="20" t="s">
        <v>99</v>
      </c>
      <c r="B28" s="20" t="s">
        <v>114</v>
      </c>
      <c r="C28" s="33">
        <f ca="1">VLOOKUP(A28,Actuals!$B$12:$R$119,4,FALSE)</f>
        <v>11580</v>
      </c>
      <c r="D28" s="21">
        <f>VLOOKUP(A28,Actuals!$B$12:$R$119,17,FALSE)</f>
        <v>1761</v>
      </c>
      <c r="E28" s="21">
        <f t="shared" ca="1" si="0"/>
        <v>9819</v>
      </c>
    </row>
    <row r="29" spans="1:5" x14ac:dyDescent="0.2">
      <c r="A29" s="20" t="s">
        <v>100</v>
      </c>
      <c r="B29" s="20" t="s">
        <v>7</v>
      </c>
      <c r="C29" s="33">
        <f ca="1">VLOOKUP(A29,Actuals!$B$12:$R$119,4,FALSE)</f>
        <v>8640</v>
      </c>
      <c r="D29" s="21">
        <f>VLOOKUP(A29,Actuals!$B$12:$R$119,17,FALSE)</f>
        <v>1015</v>
      </c>
      <c r="E29" s="21">
        <f t="shared" ca="1" si="0"/>
        <v>7625</v>
      </c>
    </row>
    <row r="30" spans="1:5" ht="17" thickBot="1" x14ac:dyDescent="0.25">
      <c r="A30" s="20" t="s">
        <v>102</v>
      </c>
      <c r="B30" s="20" t="s">
        <v>115</v>
      </c>
      <c r="C30" s="33">
        <f ca="1">VLOOKUP(A30,Actuals!$B$12:$R$119,4,FALSE)</f>
        <v>600</v>
      </c>
      <c r="D30" s="21">
        <f>VLOOKUP(A30,Actuals!$B$12:$R$119,17,FALSE)</f>
        <v>79</v>
      </c>
      <c r="E30" s="21">
        <f t="shared" ca="1" si="0"/>
        <v>521</v>
      </c>
    </row>
    <row r="31" spans="1:5" ht="17" thickBot="1" x14ac:dyDescent="0.25">
      <c r="A31" s="53" t="s">
        <v>103</v>
      </c>
      <c r="B31" s="54" t="s">
        <v>116</v>
      </c>
      <c r="C31" s="55">
        <f ca="1">VLOOKUP(A31,Actuals!$B$12:$R$119,4,FALSE)</f>
        <v>6000</v>
      </c>
      <c r="D31" s="55">
        <f>VLOOKUP(A31,Actuals!$B$12:$R$119,17,FALSE)</f>
        <v>1650</v>
      </c>
      <c r="E31" s="56">
        <f t="shared" ca="1" si="0"/>
        <v>4350</v>
      </c>
    </row>
    <row r="32" spans="1:5" x14ac:dyDescent="0.2">
      <c r="A32" s="20" t="s">
        <v>104</v>
      </c>
      <c r="B32" s="20" t="s">
        <v>117</v>
      </c>
      <c r="C32" s="33">
        <f ca="1">VLOOKUP(A32,Actuals!$B$12:$R$119,4,FALSE)</f>
        <v>162000</v>
      </c>
      <c r="D32" s="21">
        <f>SUM(D21:D31)</f>
        <v>38208</v>
      </c>
      <c r="E32" s="21">
        <f t="shared" ca="1" si="0"/>
        <v>123792</v>
      </c>
    </row>
    <row r="36" spans="1:5" s="29" customFormat="1" ht="26" x14ac:dyDescent="0.3">
      <c r="A36" s="29" t="s">
        <v>128</v>
      </c>
      <c r="C36" s="34"/>
    </row>
    <row r="37" spans="1:5" ht="34" x14ac:dyDescent="0.2">
      <c r="A37" s="17" t="s">
        <v>105</v>
      </c>
      <c r="B37" s="17" t="s">
        <v>127</v>
      </c>
      <c r="C37" s="32" t="s">
        <v>125</v>
      </c>
      <c r="D37" s="18" t="s">
        <v>126</v>
      </c>
      <c r="E37" s="18" t="s">
        <v>30</v>
      </c>
    </row>
    <row r="38" spans="1:5" hidden="1" x14ac:dyDescent="0.2">
      <c r="A38" s="20" t="s">
        <v>93</v>
      </c>
      <c r="B38" s="20" t="s">
        <v>11</v>
      </c>
      <c r="C38" s="33">
        <f ca="1">VLOOKUP(A38,Actuals!$B$12:$R$119,4,FALSE)</f>
        <v>264000</v>
      </c>
      <c r="D38" s="21">
        <f>VLOOKUP(A38,Actuals!$B$12:$R$119,17,FALSE)</f>
        <v>139700</v>
      </c>
      <c r="E38" s="21">
        <f ca="1">D38-C38</f>
        <v>-124300</v>
      </c>
    </row>
    <row r="39" spans="1:5" ht="17" thickBot="1" x14ac:dyDescent="0.25">
      <c r="A39" s="20"/>
      <c r="B39" s="20"/>
      <c r="C39" s="33"/>
      <c r="D39" s="21"/>
      <c r="E39" s="21"/>
    </row>
    <row r="40" spans="1:5" ht="17" thickBot="1" x14ac:dyDescent="0.25">
      <c r="A40" s="53" t="s">
        <v>91</v>
      </c>
      <c r="B40" s="54" t="s">
        <v>108</v>
      </c>
      <c r="C40" s="57">
        <f ca="1">C21/$D$32</f>
        <v>1.0364321608040201</v>
      </c>
      <c r="D40" s="57">
        <f>D21/$D$32</f>
        <v>0.18854690117252931</v>
      </c>
      <c r="E40" s="58">
        <f ca="1">D40-C40</f>
        <v>-0.84788525963149075</v>
      </c>
    </row>
    <row r="41" spans="1:5" x14ac:dyDescent="0.2">
      <c r="A41" s="20"/>
      <c r="B41" s="20"/>
      <c r="C41" s="35"/>
      <c r="D41" s="30"/>
      <c r="E41" s="30"/>
    </row>
    <row r="42" spans="1:5" x14ac:dyDescent="0.2">
      <c r="A42" s="20" t="s">
        <v>94</v>
      </c>
      <c r="B42" s="20" t="s">
        <v>109</v>
      </c>
      <c r="C42" s="35">
        <f t="shared" ref="C42:D50" ca="1" si="1">C23/$D$32</f>
        <v>0.73335427135678388</v>
      </c>
      <c r="D42" s="30">
        <f t="shared" si="1"/>
        <v>0.14839824120603015</v>
      </c>
      <c r="E42" s="30">
        <f t="shared" ref="E42:E51" ca="1" si="2">C42-D42</f>
        <v>0.5849560301507537</v>
      </c>
    </row>
    <row r="43" spans="1:5" x14ac:dyDescent="0.2">
      <c r="A43" s="20" t="s">
        <v>96</v>
      </c>
      <c r="B43" s="20" t="s">
        <v>110</v>
      </c>
      <c r="C43" s="35">
        <f t="shared" ca="1" si="1"/>
        <v>0.55276381909547734</v>
      </c>
      <c r="D43" s="30">
        <f t="shared" si="1"/>
        <v>0.24288107202680068</v>
      </c>
      <c r="E43" s="30">
        <f t="shared" ca="1" si="2"/>
        <v>0.30988274706867669</v>
      </c>
    </row>
    <row r="44" spans="1:5" x14ac:dyDescent="0.2">
      <c r="A44" s="20" t="s">
        <v>97</v>
      </c>
      <c r="B44" s="20" t="s">
        <v>111</v>
      </c>
      <c r="C44" s="35">
        <f t="shared" ca="1" si="1"/>
        <v>0.69095477386934678</v>
      </c>
      <c r="D44" s="30">
        <f t="shared" si="1"/>
        <v>0.19242043551088778</v>
      </c>
      <c r="E44" s="30">
        <f t="shared" ca="1" si="2"/>
        <v>0.49853433835845901</v>
      </c>
    </row>
    <row r="45" spans="1:5" x14ac:dyDescent="0.2">
      <c r="A45" s="20" t="s">
        <v>98</v>
      </c>
      <c r="B45" s="20" t="s">
        <v>1</v>
      </c>
      <c r="C45" s="35">
        <f t="shared" ca="1" si="1"/>
        <v>0.32977386934673369</v>
      </c>
      <c r="D45" s="30">
        <f t="shared" si="1"/>
        <v>8.8384631490787263E-2</v>
      </c>
      <c r="E45" s="30">
        <f t="shared" ca="1" si="2"/>
        <v>0.24138923785594643</v>
      </c>
    </row>
    <row r="46" spans="1:5" x14ac:dyDescent="0.2">
      <c r="A46" s="20" t="s">
        <v>112</v>
      </c>
      <c r="B46" s="20" t="s">
        <v>113</v>
      </c>
      <c r="C46" s="35">
        <f t="shared" ca="1" si="1"/>
        <v>0.19472361809045227</v>
      </c>
      <c r="D46" s="30">
        <f t="shared" si="1"/>
        <v>2.1461474036850923E-2</v>
      </c>
      <c r="E46" s="30">
        <f t="shared" ca="1" si="2"/>
        <v>0.17326214405360135</v>
      </c>
    </row>
    <row r="47" spans="1:5" x14ac:dyDescent="0.2">
      <c r="A47" s="20" t="s">
        <v>99</v>
      </c>
      <c r="B47" s="20" t="s">
        <v>114</v>
      </c>
      <c r="C47" s="35">
        <f t="shared" ca="1" si="1"/>
        <v>0.30307788944723618</v>
      </c>
      <c r="D47" s="30">
        <f t="shared" si="1"/>
        <v>4.6089824120603015E-2</v>
      </c>
      <c r="E47" s="30">
        <f t="shared" ca="1" si="2"/>
        <v>0.25698806532663315</v>
      </c>
    </row>
    <row r="48" spans="1:5" x14ac:dyDescent="0.2">
      <c r="A48" s="20" t="s">
        <v>100</v>
      </c>
      <c r="B48" s="20" t="s">
        <v>7</v>
      </c>
      <c r="C48" s="35">
        <f t="shared" ca="1" si="1"/>
        <v>0.22613065326633167</v>
      </c>
      <c r="D48" s="30">
        <f t="shared" si="1"/>
        <v>2.6565117252931324E-2</v>
      </c>
      <c r="E48" s="30">
        <f t="shared" ca="1" si="2"/>
        <v>0.19956553601340035</v>
      </c>
    </row>
    <row r="49" spans="1:5" ht="17" thickBot="1" x14ac:dyDescent="0.25">
      <c r="A49" s="20" t="s">
        <v>102</v>
      </c>
      <c r="B49" s="20" t="s">
        <v>115</v>
      </c>
      <c r="C49" s="35">
        <f t="shared" ca="1" si="1"/>
        <v>1.5703517587939697E-2</v>
      </c>
      <c r="D49" s="30">
        <f t="shared" si="1"/>
        <v>2.0676298157453936E-3</v>
      </c>
      <c r="E49" s="30">
        <f t="shared" ca="1" si="2"/>
        <v>1.3635887772194304E-2</v>
      </c>
    </row>
    <row r="50" spans="1:5" ht="17" thickBot="1" x14ac:dyDescent="0.25">
      <c r="A50" s="53" t="s">
        <v>103</v>
      </c>
      <c r="B50" s="54" t="s">
        <v>116</v>
      </c>
      <c r="C50" s="57">
        <f t="shared" ca="1" si="1"/>
        <v>0.157035175879397</v>
      </c>
      <c r="D50" s="57">
        <f t="shared" si="1"/>
        <v>4.3184673366834174E-2</v>
      </c>
      <c r="E50" s="58">
        <f t="shared" ca="1" si="2"/>
        <v>0.11385050251256282</v>
      </c>
    </row>
    <row r="51" spans="1:5" hidden="1" x14ac:dyDescent="0.2">
      <c r="A51" s="20" t="s">
        <v>104</v>
      </c>
      <c r="B51" s="20" t="s">
        <v>117</v>
      </c>
      <c r="C51" s="35">
        <f ca="1">C32/C19</f>
        <v>0.61363636363636365</v>
      </c>
      <c r="D51" s="30">
        <f>SUM(D40:D50)</f>
        <v>1</v>
      </c>
      <c r="E51" s="30">
        <f t="shared" ca="1" si="2"/>
        <v>-0.38636363636363635</v>
      </c>
    </row>
  </sheetData>
  <sheetProtection sheet="1" objects="1" scenarios="1" selectLockedCells="1"/>
  <conditionalFormatting sqref="E1:E1048576">
    <cfRule type="cellIs" dxfId="0" priority="1" operator="lessThan">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vt:lpstr>
      <vt:lpstr>Actuals</vt:lpstr>
      <vt:lpstr>Summary</vt:lpstr>
      <vt:lpstr>Actuals!MonthsPassed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Chinery-Hesse</dc:creator>
  <cp:lastModifiedBy>Lydia Chinery-Hesse</cp:lastModifiedBy>
  <dcterms:created xsi:type="dcterms:W3CDTF">2019-04-30T14:31:08Z</dcterms:created>
  <dcterms:modified xsi:type="dcterms:W3CDTF">2020-12-04T05:51:52Z</dcterms:modified>
</cp:coreProperties>
</file>